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4380" windowHeight="3525" activeTab="0"/>
  </bookViews>
  <sheets>
    <sheet name="A savoir" sheetId="1" r:id="rId1"/>
    <sheet name="5.1" sheetId="2" r:id="rId2"/>
    <sheet name="5.2" sheetId="3" r:id="rId3"/>
    <sheet name="5.3" sheetId="4" r:id="rId4"/>
    <sheet name="5.4a" sheetId="5" r:id="rId5"/>
    <sheet name="5.4b" sheetId="6" r:id="rId6"/>
    <sheet name="5.5" sheetId="7" r:id="rId7"/>
    <sheet name="5.6a" sheetId="8" r:id="rId8"/>
    <sheet name="5.6b" sheetId="9" r:id="rId9"/>
    <sheet name="5.7" sheetId="10" r:id="rId10"/>
    <sheet name="5.8" sheetId="11" r:id="rId11"/>
    <sheet name="5.9" sheetId="12" r:id="rId12"/>
    <sheet name="5.10" sheetId="13" r:id="rId13"/>
  </sheets>
  <definedNames>
    <definedName name="_xlnm.Print_Area" localSheetId="1">'5.1'!$A$1:$T$1</definedName>
    <definedName name="_xlnm.Print_Area" localSheetId="12">'5.10'!$A$1:$H$79</definedName>
    <definedName name="_xlnm.Print_Area" localSheetId="2">'5.2'!#REF!</definedName>
    <definedName name="_xlnm.Print_Area" localSheetId="3">'5.3'!$A$1:$U$4</definedName>
    <definedName name="_xlnm.Print_Area" localSheetId="4">'5.4a'!$A$1:$O$32</definedName>
    <definedName name="_xlnm.Print_Area" localSheetId="6">'5.5'!#REF!</definedName>
    <definedName name="_xlnm.Print_Area" localSheetId="7">'5.6a'!$A$1:$D$128</definedName>
    <definedName name="_xlnm.Print_Area" localSheetId="11">'5.9'!$A$33:$F$48</definedName>
  </definedNames>
  <calcPr fullCalcOnLoad="1"/>
</workbook>
</file>

<file path=xl/sharedStrings.xml><?xml version="1.0" encoding="utf-8"?>
<sst xmlns="http://schemas.openxmlformats.org/spreadsheetml/2006/main" count="1173" uniqueCount="318">
  <si>
    <t>Total</t>
  </si>
  <si>
    <t>Ensemble</t>
  </si>
  <si>
    <t>Ensemble de l'économie</t>
  </si>
  <si>
    <t xml:space="preserve"> BEPC &amp; sans diplôme</t>
  </si>
  <si>
    <t>CAP &amp; BEP</t>
  </si>
  <si>
    <t>Bac &amp; Bac +</t>
  </si>
  <si>
    <t>Total transports</t>
  </si>
  <si>
    <t>Transports routiers</t>
  </si>
  <si>
    <t>Familles professionnelles</t>
  </si>
  <si>
    <t>Maintenance</t>
  </si>
  <si>
    <t>Source : CNPE</t>
  </si>
  <si>
    <t>Aucun/BEPC</t>
  </si>
  <si>
    <t>Titre prof. de conducteur</t>
  </si>
  <si>
    <t>ea*</t>
  </si>
  <si>
    <t>ec*</t>
  </si>
  <si>
    <t>Direction - gestion, dont :</t>
  </si>
  <si>
    <t xml:space="preserve">perfectionnement  maîtrise et  cadres </t>
  </si>
  <si>
    <t>attestation de capacité</t>
  </si>
  <si>
    <t>DUT et BTS</t>
  </si>
  <si>
    <t>Conduite de véhicules, dont :</t>
  </si>
  <si>
    <t>CFP</t>
  </si>
  <si>
    <t>nd</t>
  </si>
  <si>
    <t>FIMO</t>
  </si>
  <si>
    <t>FCOS</t>
  </si>
  <si>
    <t>matières dangereuses</t>
  </si>
  <si>
    <t>perfectionnement, éco-sécurité</t>
  </si>
  <si>
    <t>CAP  et BEP "conduite routière"</t>
  </si>
  <si>
    <t>Permis de conduire</t>
  </si>
  <si>
    <t>Ventes/achats - techniques d'exploitation, dont :</t>
  </si>
  <si>
    <t>initiation professionnelle</t>
  </si>
  <si>
    <t>perfectionnement professionnel</t>
  </si>
  <si>
    <t>Caristes</t>
  </si>
  <si>
    <t>Maintenance, dont :</t>
  </si>
  <si>
    <t>BEP/CAP</t>
  </si>
  <si>
    <t>-</t>
  </si>
  <si>
    <t>Permis poids lourds (C + EC)</t>
  </si>
  <si>
    <t>Permis transports en commun (D)</t>
  </si>
  <si>
    <t>Source : DSCR</t>
  </si>
  <si>
    <t>Autres</t>
  </si>
  <si>
    <t>Direction - encadrement</t>
  </si>
  <si>
    <t>RPTL responsable production transport logistique (ISTELI - AFT - IFTIM)</t>
  </si>
  <si>
    <t>RPTP responsable production transport personnes (ENSTV - AFT - IFTIM)</t>
  </si>
  <si>
    <t>Conduite</t>
  </si>
  <si>
    <t>BEP conduite et services dans les transports routiers</t>
  </si>
  <si>
    <t>CAP déménageur professionnel</t>
  </si>
  <si>
    <t>CAP agent d'accueil et de conduite routière transport de voyageurs</t>
  </si>
  <si>
    <t>TP conducteur livreur sur véhicule utilitaire léger</t>
  </si>
  <si>
    <t>TP de conducteur de transport routier de marchandises sur porteur</t>
  </si>
  <si>
    <t>TP de conducteur de transport routier de marchandises sur tous véhicules</t>
  </si>
  <si>
    <t>TP de conducteur de transport routier interurbain de voyageurs</t>
  </si>
  <si>
    <t>CAP conducteur routier marchandises</t>
  </si>
  <si>
    <t>Exploitation, gestion</t>
  </si>
  <si>
    <t>DUT "gestion logistique et transport"</t>
  </si>
  <si>
    <t>TSMEL technicien supérieur en méthode et exploitation logistique</t>
  </si>
  <si>
    <t>Technicien en logistique d'entreposage</t>
  </si>
  <si>
    <t>TSTL Technicien supérieur transport logistique</t>
  </si>
  <si>
    <t>Manutention - magasinage</t>
  </si>
  <si>
    <t>BEP logistique et commercialisation</t>
  </si>
  <si>
    <t>CAP agent d'entreposage et de messagerie</t>
  </si>
  <si>
    <t>CAP vendeur magasinier en pièces de rechange et équipements automobiles</t>
  </si>
  <si>
    <t>TP agent magasinier</t>
  </si>
  <si>
    <t>BEP maintenance de véhicules et des matériels</t>
  </si>
  <si>
    <t>Formations continues obligatoires</t>
  </si>
  <si>
    <t>Formation initiale matières dangereuses</t>
  </si>
  <si>
    <t>Conseiller à la sécurité (initiale)</t>
  </si>
  <si>
    <t>Formations d'accès au métier obligatoires</t>
  </si>
  <si>
    <t>CACES expérimentés</t>
  </si>
  <si>
    <t>Conseiller à la sécurité (recyclage)</t>
  </si>
  <si>
    <t>Formations continues non obligatoires</t>
  </si>
  <si>
    <t>Ensemble des formations</t>
  </si>
  <si>
    <t>Exploitation gestion</t>
  </si>
  <si>
    <t>Ensemble des formations (hors formations sans titre délivré)</t>
  </si>
  <si>
    <t>Mastère</t>
  </si>
  <si>
    <t>Master I et II</t>
  </si>
  <si>
    <t>Manager opérationnel transport et logistique (EST)</t>
  </si>
  <si>
    <t>Manager transport logistique et commerce international (ISTELI - AFT - IFTIM)</t>
  </si>
  <si>
    <t>Certificat de cadre en logistique (PROMOTRANS)</t>
  </si>
  <si>
    <t>Matières dangereuses</t>
  </si>
  <si>
    <t>Recyclage formation matières dangereuses</t>
  </si>
  <si>
    <t>Recyclage permis à points</t>
  </si>
  <si>
    <t>Formation de formateurs</t>
  </si>
  <si>
    <t xml:space="preserve"> </t>
  </si>
  <si>
    <t>Autre : bac ou +</t>
  </si>
  <si>
    <t xml:space="preserve">Bac prof. ou BTS Transport </t>
  </si>
  <si>
    <t>Spécifiques à la "filière transport"</t>
  </si>
  <si>
    <t>Non spécifiques à la "filière transport"</t>
  </si>
  <si>
    <t xml:space="preserve">de 40 à 49 ans </t>
  </si>
  <si>
    <t>moins de 30 ans</t>
  </si>
  <si>
    <t>de 30 à 39 ans</t>
  </si>
  <si>
    <t xml:space="preserve">Plus de 50 ans </t>
  </si>
  <si>
    <t>CAP ou BEP conducteur routier</t>
  </si>
  <si>
    <t>Autre CAP ou BEP</t>
  </si>
  <si>
    <t xml:space="preserve">  dont CAP conduite routière</t>
  </si>
  <si>
    <t xml:space="preserve">  dont autre CAP</t>
  </si>
  <si>
    <t xml:space="preserve">Ensemble </t>
  </si>
  <si>
    <t>Diplôme d'État d'Ambulancier</t>
  </si>
  <si>
    <t>TP cariste d'entrepôt</t>
  </si>
  <si>
    <t>TP préparateur de commandes en entrepôt</t>
  </si>
  <si>
    <t>BEPC &amp; sans diplôme</t>
  </si>
  <si>
    <t>Homologation des formateurs</t>
  </si>
  <si>
    <t>FCOS / FCO (1)</t>
  </si>
  <si>
    <t>RTMAA Responsable du transport multi modal et activités associées (PROMOTRANS)</t>
  </si>
  <si>
    <t>RUL Responsable d'unité logistique (PROMOTRANS)</t>
  </si>
  <si>
    <t xml:space="preserve">CQP Métiers du convoyage de fonds et valeurs </t>
  </si>
  <si>
    <t>CQP Métiers de la gestion et de la maintenance des installations bancaires automatisées</t>
  </si>
  <si>
    <t>CQP Métiers d'Opérateurs de traitements de valeurs</t>
  </si>
  <si>
    <t>Exploitation de matières dangereuses</t>
  </si>
  <si>
    <t xml:space="preserve">(1) : à partir de 2009 sont inclus les stagiaires formés par les moniteurs d'entreprises au titre de la délégation de compétence </t>
  </si>
  <si>
    <t>Champ : permis délivrés par les écoles de conduite, hors armée en France</t>
  </si>
  <si>
    <t>Formations d'accès au métier non obligatoires</t>
  </si>
  <si>
    <t>Assistant d'exploitation en transport routier de marchandises</t>
  </si>
  <si>
    <t xml:space="preserve">Passerelle vers marchandises </t>
  </si>
  <si>
    <t xml:space="preserve">Passerelle vers voyageurs </t>
  </si>
  <si>
    <t>Caces débutants</t>
  </si>
  <si>
    <t xml:space="preserve">  Passerelle</t>
  </si>
  <si>
    <t xml:space="preserve">  FCOS/FCO</t>
  </si>
  <si>
    <t xml:space="preserve">marchandises sur porteurs </t>
  </si>
  <si>
    <t>marchandises sur tous véhicules</t>
  </si>
  <si>
    <t>FCOS / FCO</t>
  </si>
  <si>
    <t>dont FCO</t>
  </si>
  <si>
    <t>Nombre d'attestations délivrées</t>
  </si>
  <si>
    <t>Année</t>
  </si>
  <si>
    <t xml:space="preserve">Nombre de stagiaires FIMO </t>
  </si>
  <si>
    <t xml:space="preserve"> à la suite d'une formation
(FIMO ou autre)</t>
  </si>
  <si>
    <t>au titre du TP</t>
  </si>
  <si>
    <t>au titre des CAP-BEP</t>
  </si>
  <si>
    <t>Nombre de stagiaires FCOS</t>
  </si>
  <si>
    <t>en centre</t>
  </si>
  <si>
    <t>moniteur d'entreprise</t>
  </si>
  <si>
    <t>Nombre de stagiaires FCO</t>
  </si>
  <si>
    <t>nc</t>
  </si>
  <si>
    <t>18 471</t>
  </si>
  <si>
    <t>18 260</t>
  </si>
  <si>
    <t>5 011</t>
  </si>
  <si>
    <t>23 929</t>
  </si>
  <si>
    <t>41 927</t>
  </si>
  <si>
    <t>6 344</t>
  </si>
  <si>
    <t>48 271</t>
  </si>
  <si>
    <t xml:space="preserve">Transport routier de voyageurs </t>
  </si>
  <si>
    <t xml:space="preserve">Transport routier de fret élargi </t>
  </si>
  <si>
    <t>49 Transports terrestres et transport par conduites</t>
  </si>
  <si>
    <t>Durée moyenne des stages, en heures/stagiaire</t>
  </si>
  <si>
    <t>Taux d'accès à la formation continue, en % des salariés</t>
  </si>
  <si>
    <t>Taux de participation financière, en % de la masse salariale</t>
  </si>
  <si>
    <t xml:space="preserve">Effort physique de formation continue, en heures/salarié </t>
  </si>
  <si>
    <t xml:space="preserve">49 Transports terrestres et transport par conduites dont    </t>
  </si>
  <si>
    <t xml:space="preserve">Ensemble de l'économie </t>
  </si>
  <si>
    <t>50 Transports par eau</t>
  </si>
  <si>
    <t>52 Entreposage et services auxiliaires des transports</t>
  </si>
  <si>
    <t>10 à 19</t>
  </si>
  <si>
    <t>20 à 49</t>
  </si>
  <si>
    <t>50 à 249</t>
  </si>
  <si>
    <t>250 à 499</t>
  </si>
  <si>
    <t>500 à 1999</t>
  </si>
  <si>
    <t>sup. 2 000</t>
  </si>
  <si>
    <t>salariés</t>
  </si>
  <si>
    <t xml:space="preserve">salariés </t>
  </si>
  <si>
    <t xml:space="preserve"> salariés</t>
  </si>
  <si>
    <t>Taux de participation financière des entreprises, en % de la masse salariale</t>
  </si>
  <si>
    <t>en %</t>
  </si>
  <si>
    <t>Source : Insee – enquête emploi, calculs SOeS</t>
  </si>
  <si>
    <t>* Les enquêtes emploi, qui étaient annuelles (ea), réalisées en mars jusqu’en 2002, sont réalisées en continu (ec) à partir de 2002 ; Transports routiers : code 602 en NAF Rév.1 et à partir de 2008 codes 493 et 494 en NAF Rév.2.</t>
  </si>
  <si>
    <t>Source : SOeS – EACT 2006</t>
  </si>
  <si>
    <t>Source : SOeS – EACT 2007</t>
  </si>
  <si>
    <t>Source : SOeS – EACT 2008</t>
  </si>
  <si>
    <t>Source : DGITM/DST</t>
  </si>
  <si>
    <t>DSCR</t>
  </si>
  <si>
    <t xml:space="preserve">Annexe 5.2 Structure par âge de la formation initiale des conducteurs routiers du TRF élargi </t>
  </si>
  <si>
    <t>Employés</t>
  </si>
  <si>
    <t>Techniciens et agents de maîtrise</t>
  </si>
  <si>
    <t>Ingénieurs et cadres</t>
  </si>
  <si>
    <t>Source</t>
  </si>
  <si>
    <t>Répartition des actifs selon le diplôme</t>
  </si>
  <si>
    <t xml:space="preserve">Annexe 5.1 </t>
  </si>
  <si>
    <t xml:space="preserve">Structure par âge de la formation initiale des conducteurs routiers du TRF élargi </t>
  </si>
  <si>
    <t xml:space="preserve">Annexe 5.2 </t>
  </si>
  <si>
    <t>Permis de conduire « poids lourd » et « transports en commun » délivrés</t>
  </si>
  <si>
    <t xml:space="preserve">Annexe 5.3 </t>
  </si>
  <si>
    <t>Attestations Fimo, Fcos et Fco dans le transport routier de marchandises et de voyageurs</t>
  </si>
  <si>
    <t xml:space="preserve">Annexe 5.4a </t>
  </si>
  <si>
    <t xml:space="preserve">Annexe 5.4b </t>
  </si>
  <si>
    <t xml:space="preserve">Annexe 5.5 </t>
  </si>
  <si>
    <t>Annexe 5.7</t>
  </si>
  <si>
    <t xml:space="preserve">Annexe 5.8 </t>
  </si>
  <si>
    <t>Attestions Fimo, Fcos et Fco dans le transport routier de marchandises et de voyageurs avant 2008</t>
  </si>
  <si>
    <t>CNPE</t>
  </si>
  <si>
    <t xml:space="preserve">en milliers </t>
  </si>
  <si>
    <t xml:space="preserve">Annexe 5.8 Taux d’accès à la formation en 2010 </t>
  </si>
  <si>
    <t xml:space="preserve">Ouvriers </t>
  </si>
  <si>
    <t>51 Transport aérien</t>
  </si>
  <si>
    <t>53 Activités de poste et de courrier</t>
  </si>
  <si>
    <t xml:space="preserve">HZ Transports et entreposage dont    </t>
  </si>
  <si>
    <t>Baccalauréat professionnel "exploitation des transports"</t>
  </si>
  <si>
    <t>Baccalauréat professionnel "transport"</t>
  </si>
  <si>
    <t>Licence professionnelle technico commercial transport et logistique  (PROMOTRANS)</t>
  </si>
  <si>
    <t>Licence professionnelle organisateur de transports internationaux et de logistique multimodale (CNAM)</t>
  </si>
  <si>
    <t>Baccalauréat professionnel "maintenance de véhicules automobiles option véhicules industriels"</t>
  </si>
  <si>
    <t>Source : AFT, AIFC, Promotrans</t>
  </si>
  <si>
    <t xml:space="preserve">Champ : participants à des formations soutenues par la branche professionnelle </t>
  </si>
  <si>
    <t>Annexe 5.3  Permis de conduire "poids lourds" et "transport en commun" délivrés</t>
  </si>
  <si>
    <r>
      <t xml:space="preserve">Annexe 5.4a  </t>
    </r>
    <r>
      <rPr>
        <b/>
        <sz val="9"/>
        <color indexed="12"/>
        <rFont val="Arial"/>
        <family val="2"/>
      </rPr>
      <t>Attestions Fimo, Fcos et Fco dans le transport routier de marchandises et de voyageurs avant 2008</t>
    </r>
  </si>
  <si>
    <t xml:space="preserve">Transport routier de voyageur </t>
  </si>
  <si>
    <t>Transport routier de marchandises pour compte d'autrui</t>
  </si>
  <si>
    <t>Transport routier de marchandises pour compte propre</t>
  </si>
  <si>
    <t>Effort physique de formation continue (en heures/salarié)</t>
  </si>
  <si>
    <t>Source : Cereq, exploitation des déclarations fiscales 24-83</t>
  </si>
  <si>
    <t>Champ : entreprises de 10 salariés et plus</t>
  </si>
  <si>
    <t>Cereq, exploitation des déclarations fiscales 24-83</t>
  </si>
  <si>
    <t>Formation continue</t>
  </si>
  <si>
    <t xml:space="preserve">Annexe 5.9 </t>
  </si>
  <si>
    <t>AFT, AIFC, Promotrans</t>
  </si>
  <si>
    <t>DGITM/DST</t>
  </si>
  <si>
    <t>Insee – enquête emploi, calculs SOeS</t>
  </si>
  <si>
    <t>SOeS – EACT (enquête annuelle sur les conditions de travail)</t>
  </si>
  <si>
    <t xml:space="preserve">En nombre d'attestations </t>
  </si>
  <si>
    <t>Transports routiers de fret élargi</t>
  </si>
  <si>
    <t>Structure par âge de la formation initiale des conducteurs routiers du TRF élargi en 2008</t>
  </si>
  <si>
    <t>Structure par âge de la formation initiale des conducteurs routiers du TRF élargi en 2007</t>
  </si>
  <si>
    <t>Structure par âge de la formation initiale des conducteurs routiers du TRF élargi en 2006</t>
  </si>
  <si>
    <t xml:space="preserve">Annexe 5.8 Taux d’accès à la formation en 2011 </t>
  </si>
  <si>
    <t>Annexe 5.8 Taux d’accès à la formation en 2012</t>
  </si>
  <si>
    <t>Annexe 5.9 Formation continue selon la taille des entreprises</t>
  </si>
  <si>
    <t xml:space="preserve">HZ Transports et entreposage   </t>
  </si>
  <si>
    <t>dont hommes</t>
  </si>
  <si>
    <t>dont femmes</t>
  </si>
  <si>
    <t>CAP BEP</t>
  </si>
  <si>
    <t>MOLI Manager des Opérations de Logistique Internationale (PROMOTRANS)</t>
  </si>
  <si>
    <t>CAP déménageur sur VUL</t>
  </si>
  <si>
    <t xml:space="preserve">Transport routier de fret (compte d'autrui + compte propre) : TRF </t>
  </si>
  <si>
    <t>Baccalauréat professionnel "logistique" (2 et 3 ans)</t>
  </si>
  <si>
    <t>Ecole de maîtrise du transport routier (Promotrans)</t>
  </si>
  <si>
    <t>Technicien d 'exploitation en transports terrestres de marchandises</t>
  </si>
  <si>
    <t>BTS après vente automobile options véhicules industriels</t>
  </si>
  <si>
    <t>CAP maintenance de véhicules automobiles option véhicules industriels</t>
  </si>
  <si>
    <t>BTS transport et prestations logistiques</t>
  </si>
  <si>
    <t>CAP conducteur livreur marchandises</t>
  </si>
  <si>
    <t>TP agent de distribution et de livraison de plis, colis et services</t>
  </si>
  <si>
    <t>FCO par délégation de compétences</t>
  </si>
  <si>
    <t>Source : Cereq, exploitation des déclarations fiscales 24-83 et annexes au projet de loi de finances</t>
  </si>
  <si>
    <t>Nombre de participants</t>
  </si>
  <si>
    <t>Responsable en logistique (AFT - IFTIM)</t>
  </si>
  <si>
    <t>Bac pro conducteur transport routier marchandises</t>
  </si>
  <si>
    <t>TSTP Technicien supérieur transport de personnes (ENSTV - AFT - IFTIM)</t>
  </si>
  <si>
    <t>Technicien supérieur de maintenance de véhicules industriels (PROMOTRANS)</t>
  </si>
  <si>
    <t>Attestations de capacité marchandises +3,5t</t>
  </si>
  <si>
    <t>Attestations de capacité marchandises -3,5t</t>
  </si>
  <si>
    <t>Attestations de capacité voyageurs +9 places</t>
  </si>
  <si>
    <t>Attestations de capacité voyageurs -9 places</t>
  </si>
  <si>
    <t>Attestations de capacité commissionnaires</t>
  </si>
  <si>
    <t>Fimo marchandises</t>
  </si>
  <si>
    <t>Fimo voyageurs</t>
  </si>
  <si>
    <t>Auxiliaire ambulancier</t>
  </si>
  <si>
    <t>permis B</t>
  </si>
  <si>
    <t>permis C, CE, C1</t>
  </si>
  <si>
    <t>permis D, DE, D1</t>
  </si>
  <si>
    <t>marchandises</t>
  </si>
  <si>
    <t>voyageurs</t>
  </si>
  <si>
    <t>Annexe 5.1  Répartition des actifs selon le diplôme (en structure)</t>
  </si>
  <si>
    <r>
      <t xml:space="preserve">Annexe 5.4b  </t>
    </r>
    <r>
      <rPr>
        <b/>
        <sz val="9"/>
        <color indexed="12"/>
        <rFont val="Arial"/>
        <family val="2"/>
      </rPr>
      <t xml:space="preserve">Attestions Fimo, formations passerelles, Fcos et Fco dans le transport routier de marchandises et de voyageurs </t>
    </r>
  </si>
  <si>
    <t>Annexe 5.5 Formation professionnelle dans les transports routiers et activités auxiliaires des transports</t>
  </si>
  <si>
    <t>Annexe 5.6 Formation professionnelle dans les transports routiers et activités auxiliaires des transports</t>
  </si>
  <si>
    <t>Annexe 5.7 Formation continue</t>
  </si>
  <si>
    <t>Champ : France entière, hors Mayotte</t>
  </si>
  <si>
    <t xml:space="preserve">Fimo obtenue par équivalence, au titre d'un titre professionnel </t>
  </si>
  <si>
    <t>Formations courtes</t>
  </si>
  <si>
    <t>Formations longues</t>
  </si>
  <si>
    <t>Sources : DGITM / DST, Ministère de l'Education Nationale, Ministère du Travail</t>
  </si>
  <si>
    <t xml:space="preserve">  Fimo (formation accélérée)</t>
  </si>
  <si>
    <t>Fimo obtenue par équivalence, au titre d'un CAP BEP bac pro *</t>
  </si>
  <si>
    <t>Taux d’accès à la formation</t>
  </si>
  <si>
    <t>Formation continue selon la taille des entreprises</t>
  </si>
  <si>
    <t>DGITM/DST,  Ministère de l'Education Nationale, Ministère du Travail</t>
  </si>
  <si>
    <t>Formation professionnelle dans les transports et activités auxiliaires de 1992 à 2007</t>
  </si>
  <si>
    <t>Formation professionnelle dans les transports et activités auxiliaires depuis 2008</t>
  </si>
  <si>
    <t>Champ : établissements du transport routier de fret "élargi", France métropolitaine</t>
  </si>
  <si>
    <t>Annexe 5.8 Taux d’accès à la formation en 2014</t>
  </si>
  <si>
    <t>Annexe 5.8 Taux d’accès à la formation en 2013</t>
  </si>
  <si>
    <t>Ensemble de l'économie *</t>
  </si>
  <si>
    <t>* données provisoires</t>
  </si>
  <si>
    <t>HZ Transports et entreposage   *</t>
  </si>
  <si>
    <t>* En raison d'améliorations apportées dans le recueil des données de formation initiale, ces séries différent de celles présentées dans les éditions antérieures à 2015.</t>
  </si>
  <si>
    <t>Bac Pro **</t>
  </si>
  <si>
    <t>** Le baccalauréat professionnel « Conducteur transport routier marchandises » a été créé par arrêté du 3 juin 2010. La première promotion a été diplômée en 2013.</t>
  </si>
  <si>
    <t>Annexe 5.6b Formation professionnelle dans les transports routiers et activités auxiliaires des transports</t>
  </si>
  <si>
    <t>Nombre de titres professionnels délivrés</t>
  </si>
  <si>
    <t>Responsable en logistique ( AFT - IFTIM)</t>
  </si>
  <si>
    <t>TP agent distribution et livraison de plis , colis et services</t>
  </si>
  <si>
    <t>Technicien d 'exploitation en transports de marchandises</t>
  </si>
  <si>
    <t>Technicien supérieur transport logistique</t>
  </si>
  <si>
    <t>Technicien supérieur en méthode et exploitation logistique</t>
  </si>
  <si>
    <t>Technicien supérieur des transports de personnes</t>
  </si>
  <si>
    <t>Ecole de maitrise du transport routier (Promotrans)</t>
  </si>
  <si>
    <t>Déclarant en douanes et conseil (ISTELI AFTRAL)</t>
  </si>
  <si>
    <t>TSTP Technicien supérieur transport de personnes (ENSTV - AFT - Iftim)</t>
  </si>
  <si>
    <t>Technicien en maintenance des parcs de véhicules industriels (PROMOTRANS)</t>
  </si>
  <si>
    <t xml:space="preserve">Annexe 5.6b </t>
  </si>
  <si>
    <t>Titres professionnels délivrés dans les transports et activités auxiliaires</t>
  </si>
  <si>
    <t>Sources : OPTL</t>
  </si>
  <si>
    <t>AFTRAL, DGEFP, EST, Promotrans d'après OPTL</t>
  </si>
  <si>
    <t>Ensemble titres professionnels transport et logistique</t>
  </si>
  <si>
    <t>Marchandises</t>
  </si>
  <si>
    <t>Exploitation - gestion</t>
  </si>
  <si>
    <t>Manutention magasinage</t>
  </si>
  <si>
    <t>Contrats de professionnalisation</t>
  </si>
  <si>
    <t>Contrats de professionnalisation signés dans la branche</t>
  </si>
  <si>
    <t>Contrats d'apprentissage - diplômes ou titres délivrés</t>
  </si>
  <si>
    <t>Direction encadrement</t>
  </si>
  <si>
    <t>Source : OPTL</t>
  </si>
  <si>
    <t>Contrats d'apprentissage encadrés par l'AFT et Promotrans</t>
  </si>
  <si>
    <t>Nombre de diplômes ou titres délivrés dans la branche par la voie de l'apprentissage</t>
  </si>
  <si>
    <t xml:space="preserve">Transports et entreposage                                </t>
  </si>
  <si>
    <t>ND</t>
  </si>
  <si>
    <t>% conduite</t>
  </si>
  <si>
    <t>Annexe 5.6a</t>
  </si>
  <si>
    <t>Contrats de professionnalisation et d'apprentissage dans la branche</t>
  </si>
  <si>
    <t>Annexe 5.10</t>
  </si>
  <si>
    <t>Responsable de la chaîne logistique (Promotrans)</t>
  </si>
  <si>
    <t>Bachelor e-commerce et supply chain (Promotrans)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</si>
</sst>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%"/>
    <numFmt numFmtId="181" formatCode="_-* #,##0.0\ _F_-;\-* #,##0.0\ _F_-;_-* &quot;-&quot;??\ _F_-;_-@_-"/>
    <numFmt numFmtId="182" formatCode="d\ mmmm\ yyyy"/>
    <numFmt numFmtId="183" formatCode="d/m/yy"/>
    <numFmt numFmtId="184" formatCode="_-* #,##0\ _F_-;\-* #,##0\ _F_-;_-* &quot;-&quot;??\ _F_-;_-@_-"/>
    <numFmt numFmtId="185" formatCode="#,##0.00_ ;\-#,##0.00\ "/>
    <numFmt numFmtId="186" formatCode="_-* #,##0.000\ _F_-;\-* #,##0.000\ _F_-;_-* &quot;-&quot;??\ _F_-;_-@_-"/>
    <numFmt numFmtId="187" formatCode="0.000000000"/>
    <numFmt numFmtId="188" formatCode="0.0000000000"/>
    <numFmt numFmtId="189" formatCode="0.00000000000"/>
    <numFmt numFmtId="190" formatCode="#,##0.0"/>
    <numFmt numFmtId="191" formatCode="_-* #,##0.0\ _F_-;\-* #,##0.0\ _F_-;_-* &quot;-&quot;?\ _F_-;_-@_-"/>
    <numFmt numFmtId="192" formatCode="#,##0.000"/>
    <numFmt numFmtId="193" formatCode="#,##0.0000"/>
    <numFmt numFmtId="194" formatCode="0.000%"/>
    <numFmt numFmtId="195" formatCode="_-* #,##0.0000\ _F_-;\-* #,##0.0000\ _F_-;_-* &quot;-&quot;??\ _F_-;_-@_-"/>
    <numFmt numFmtId="196" formatCode="_-* #,##0.00000\ _F_-;\-* #,##0.00000\ _F_-;_-* &quot;-&quot;??\ _F_-;_-@_-"/>
    <numFmt numFmtId="197" formatCode="0.0&quot;  &quot;"/>
    <numFmt numFmtId="198" formatCode="&quot;Vrai&quot;;&quot;Vrai&quot;;&quot;Faux&quot;"/>
    <numFmt numFmtId="199" formatCode="&quot;Actif&quot;;&quot;Actif&quot;;&quot;Inactif&quot;"/>
    <numFmt numFmtId="200" formatCode="#,##0.00&quot; &quot;"/>
    <numFmt numFmtId="201" formatCode="#,##0.0\ _F;\-#,##0.0\ _F"/>
    <numFmt numFmtId="202" formatCode="#,##0.0&quot; &quot;"/>
    <numFmt numFmtId="203" formatCode="0.00&quot;  &quot;"/>
    <numFmt numFmtId="204" formatCode="_-* #,##0.00\ [$€-1]_-;\-* #,##0.00\ [$€-1]_-;_-* &quot;-&quot;??\ [$€-1]_-"/>
    <numFmt numFmtId="205" formatCode="#,##0.0&quot;  &quot;"/>
    <numFmt numFmtId="206" formatCode="#,##0.00&quot;  &quot;"/>
    <numFmt numFmtId="207" formatCode="General&quot;  &quot;"/>
    <numFmt numFmtId="208" formatCode="&quot;  &quot;"/>
    <numFmt numFmtId="209" formatCode="General&quot;      &quot;"/>
    <numFmt numFmtId="210" formatCode="#,##0&quot;  &quot;"/>
    <numFmt numFmtId="211" formatCode="_-* #,##0.00\ _F_-;\-* #,##0.00\ _F_-;_-* \-??\ _F_-;_-@_-"/>
    <numFmt numFmtId="212" formatCode="_-* #,##0.000\ _€_-;\-* #,##0.000\ _€_-;_-* &quot;-&quot;??\ _€_-;_-@_-"/>
  </numFmts>
  <fonts count="4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 New Roman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DaxOT-Regular"/>
      <family val="3"/>
    </font>
    <font>
      <sz val="7"/>
      <name val="DaxOT-Regular"/>
      <family val="3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8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9" borderId="1" applyNumberFormat="0" applyAlignment="0" applyProtection="0"/>
    <xf numFmtId="0" fontId="37" fillId="0" borderId="2" applyNumberFormat="0" applyFill="0" applyAlignment="0" applyProtection="0"/>
    <xf numFmtId="0" fontId="0" fillId="5" borderId="3" applyNumberFormat="0" applyFont="0" applyAlignment="0" applyProtection="0"/>
    <xf numFmtId="0" fontId="34" fillId="3" borderId="1" applyNumberFormat="0" applyAlignment="0" applyProtection="0"/>
    <xf numFmtId="204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5" fillId="9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4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right" vertical="center"/>
    </xf>
    <xf numFmtId="3" fontId="1" fillId="4" borderId="14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left" vertical="center"/>
    </xf>
    <xf numFmtId="173" fontId="1" fillId="4" borderId="14" xfId="0" applyNumberFormat="1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vertical="center"/>
    </xf>
    <xf numFmtId="205" fontId="1" fillId="4" borderId="14" xfId="5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left" vertical="center" indent="1"/>
    </xf>
    <xf numFmtId="205" fontId="1" fillId="4" borderId="13" xfId="5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1" fillId="4" borderId="17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173" fontId="1" fillId="4" borderId="15" xfId="0" applyNumberFormat="1" applyFont="1" applyFill="1" applyBorder="1" applyAlignment="1">
      <alignment horizontal="left" vertical="center" indent="1"/>
    </xf>
    <xf numFmtId="173" fontId="2" fillId="4" borderId="15" xfId="0" applyNumberFormat="1" applyFont="1" applyFill="1" applyBorder="1" applyAlignment="1">
      <alignment horizontal="left" vertical="center" indent="1"/>
    </xf>
    <xf numFmtId="173" fontId="1" fillId="4" borderId="18" xfId="0" applyNumberFormat="1" applyFont="1" applyFill="1" applyBorder="1" applyAlignment="1">
      <alignment horizontal="left" vertical="center" indent="1"/>
    </xf>
    <xf numFmtId="0" fontId="7" fillId="4" borderId="17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left" vertical="center" indent="2"/>
    </xf>
    <xf numFmtId="0" fontId="7" fillId="4" borderId="15" xfId="0" applyFont="1" applyFill="1" applyBorder="1" applyAlignment="1">
      <alignment horizontal="left" vertical="center" indent="2"/>
    </xf>
    <xf numFmtId="0" fontId="7" fillId="4" borderId="18" xfId="0" applyFont="1" applyFill="1" applyBorder="1" applyAlignment="1">
      <alignment horizontal="left" vertical="center" indent="2"/>
    </xf>
    <xf numFmtId="0" fontId="7" fillId="4" borderId="1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3" fontId="7" fillId="4" borderId="19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1" fontId="7" fillId="4" borderId="13" xfId="0" applyNumberFormat="1" applyFont="1" applyFill="1" applyBorder="1" applyAlignment="1" quotePrefix="1">
      <alignment horizontal="right" vertical="center"/>
    </xf>
    <xf numFmtId="1" fontId="7" fillId="4" borderId="13" xfId="0" applyNumberFormat="1" applyFont="1" applyFill="1" applyBorder="1" applyAlignment="1">
      <alignment vertical="center"/>
    </xf>
    <xf numFmtId="173" fontId="11" fillId="4" borderId="0" xfId="0" applyNumberFormat="1" applyFont="1" applyFill="1" applyBorder="1" applyAlignment="1">
      <alignment vertical="center"/>
    </xf>
    <xf numFmtId="173" fontId="7" fillId="4" borderId="0" xfId="0" applyNumberFormat="1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1" fontId="7" fillId="4" borderId="10" xfId="0" applyNumberFormat="1" applyFont="1" applyFill="1" applyBorder="1" applyAlignment="1">
      <alignment vertical="center"/>
    </xf>
    <xf numFmtId="173" fontId="1" fillId="4" borderId="22" xfId="0" applyNumberFormat="1" applyFont="1" applyFill="1" applyBorder="1" applyAlignment="1">
      <alignment vertical="center"/>
    </xf>
    <xf numFmtId="1" fontId="1" fillId="4" borderId="14" xfId="0" applyNumberFormat="1" applyFont="1" applyFill="1" applyBorder="1" applyAlignment="1">
      <alignment vertical="center"/>
    </xf>
    <xf numFmtId="1" fontId="1" fillId="4" borderId="14" xfId="0" applyNumberFormat="1" applyFont="1" applyFill="1" applyBorder="1" applyAlignment="1">
      <alignment horizontal="right" vertical="center"/>
    </xf>
    <xf numFmtId="173" fontId="2" fillId="4" borderId="0" xfId="0" applyNumberFormat="1" applyFont="1" applyFill="1" applyBorder="1" applyAlignment="1">
      <alignment vertical="center"/>
    </xf>
    <xf numFmtId="173" fontId="1" fillId="4" borderId="0" xfId="0" applyNumberFormat="1" applyFont="1" applyFill="1" applyBorder="1" applyAlignment="1">
      <alignment vertical="center"/>
    </xf>
    <xf numFmtId="173" fontId="2" fillId="4" borderId="22" xfId="0" applyNumberFormat="1" applyFont="1" applyFill="1" applyBorder="1" applyAlignment="1">
      <alignment vertical="center"/>
    </xf>
    <xf numFmtId="1" fontId="2" fillId="4" borderId="14" xfId="0" applyNumberFormat="1" applyFont="1" applyFill="1" applyBorder="1" applyAlignment="1">
      <alignment vertical="center"/>
    </xf>
    <xf numFmtId="1" fontId="2" fillId="4" borderId="14" xfId="0" applyNumberFormat="1" applyFont="1" applyFill="1" applyBorder="1" applyAlignment="1" quotePrefix="1">
      <alignment horizontal="right" vertical="center"/>
    </xf>
    <xf numFmtId="173" fontId="2" fillId="4" borderId="0" xfId="0" applyNumberFormat="1" applyFont="1" applyFill="1" applyBorder="1" applyAlignment="1" quotePrefix="1">
      <alignment horizontal="center" vertical="center"/>
    </xf>
    <xf numFmtId="1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" fontId="1" fillId="4" borderId="14" xfId="0" applyNumberFormat="1" applyFont="1" applyFill="1" applyBorder="1" applyAlignment="1" quotePrefix="1">
      <alignment horizontal="right" vertical="center"/>
    </xf>
    <xf numFmtId="173" fontId="1" fillId="4" borderId="23" xfId="0" applyNumberFormat="1" applyFont="1" applyFill="1" applyBorder="1" applyAlignment="1">
      <alignment vertical="center"/>
    </xf>
    <xf numFmtId="1" fontId="1" fillId="4" borderId="19" xfId="0" applyNumberFormat="1" applyFont="1" applyFill="1" applyBorder="1" applyAlignment="1">
      <alignment vertical="center"/>
    </xf>
    <xf numFmtId="1" fontId="1" fillId="4" borderId="13" xfId="0" applyNumberFormat="1" applyFont="1" applyFill="1" applyBorder="1" applyAlignment="1">
      <alignment vertical="center"/>
    </xf>
    <xf numFmtId="1" fontId="7" fillId="4" borderId="0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center" vertical="center" wrapText="1"/>
    </xf>
    <xf numFmtId="173" fontId="1" fillId="4" borderId="23" xfId="0" applyNumberFormat="1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right" vertical="center" wrapText="1"/>
    </xf>
    <xf numFmtId="1" fontId="14" fillId="4" borderId="13" xfId="0" applyNumberFormat="1" applyFont="1" applyFill="1" applyBorder="1" applyAlignment="1">
      <alignment horizontal="right" vertical="center" wrapText="1"/>
    </xf>
    <xf numFmtId="1" fontId="14" fillId="4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 quotePrefix="1">
      <alignment horizontal="right" vertical="center"/>
    </xf>
    <xf numFmtId="1" fontId="1" fillId="4" borderId="0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 quotePrefix="1">
      <alignment horizontal="right" vertical="center"/>
    </xf>
    <xf numFmtId="1" fontId="1" fillId="4" borderId="0" xfId="0" applyNumberFormat="1" applyFont="1" applyFill="1" applyBorder="1" applyAlignment="1" quotePrefix="1">
      <alignment horizontal="right" vertical="center"/>
    </xf>
    <xf numFmtId="3" fontId="2" fillId="4" borderId="0" xfId="0" applyNumberFormat="1" applyFont="1" applyFill="1" applyAlignment="1">
      <alignment/>
    </xf>
    <xf numFmtId="0" fontId="10" fillId="4" borderId="0" xfId="0" applyFont="1" applyFill="1" applyBorder="1" applyAlignment="1">
      <alignment/>
    </xf>
    <xf numFmtId="0" fontId="7" fillId="4" borderId="0" xfId="0" applyFont="1" applyFill="1" applyAlignment="1">
      <alignment vertical="center"/>
    </xf>
    <xf numFmtId="0" fontId="1" fillId="4" borderId="25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Continuous" vertical="center"/>
    </xf>
    <xf numFmtId="0" fontId="7" fillId="4" borderId="12" xfId="0" applyFont="1" applyFill="1" applyBorder="1" applyAlignment="1">
      <alignment horizontal="centerContinuous" vertical="center"/>
    </xf>
    <xf numFmtId="0" fontId="7" fillId="4" borderId="26" xfId="0" applyFont="1" applyFill="1" applyBorder="1" applyAlignment="1">
      <alignment horizontal="centerContinuous" vertical="center"/>
    </xf>
    <xf numFmtId="0" fontId="7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Continuous" vertical="center"/>
    </xf>
    <xf numFmtId="0" fontId="1" fillId="4" borderId="29" xfId="0" applyFont="1" applyFill="1" applyBorder="1" applyAlignment="1">
      <alignment horizontal="centerContinuous" vertical="center"/>
    </xf>
    <xf numFmtId="0" fontId="1" fillId="4" borderId="11" xfId="0" applyFont="1" applyFill="1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Continuous" vertical="center"/>
    </xf>
    <xf numFmtId="0" fontId="1" fillId="4" borderId="23" xfId="0" applyFont="1" applyFill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Continuous" vertical="center"/>
    </xf>
    <xf numFmtId="0" fontId="7" fillId="4" borderId="23" xfId="0" applyFont="1" applyFill="1" applyBorder="1" applyAlignment="1">
      <alignment horizontal="centerContinuous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3" fontId="1" fillId="4" borderId="29" xfId="0" applyNumberFormat="1" applyFont="1" applyFill="1" applyBorder="1" applyAlignment="1">
      <alignment horizontal="right" vertical="center" wrapText="1"/>
    </xf>
    <xf numFmtId="3" fontId="1" fillId="4" borderId="10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horizontal="right" vertical="center" wrapText="1"/>
    </xf>
    <xf numFmtId="3" fontId="1" fillId="4" borderId="30" xfId="0" applyNumberFormat="1" applyFont="1" applyFill="1" applyBorder="1" applyAlignment="1">
      <alignment horizontal="right" vertical="center" wrapText="1"/>
    </xf>
    <xf numFmtId="3" fontId="1" fillId="4" borderId="20" xfId="0" applyNumberFormat="1" applyFont="1" applyFill="1" applyBorder="1" applyAlignment="1">
      <alignment horizontal="right" vertical="center" wrapText="1"/>
    </xf>
    <xf numFmtId="3" fontId="1" fillId="4" borderId="33" xfId="0" applyNumberFormat="1" applyFont="1" applyFill="1" applyBorder="1" applyAlignment="1">
      <alignment horizontal="right" vertical="center" wrapText="1"/>
    </xf>
    <xf numFmtId="3" fontId="1" fillId="4" borderId="14" xfId="0" applyNumberFormat="1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right" vertical="center" wrapText="1"/>
    </xf>
    <xf numFmtId="3" fontId="1" fillId="4" borderId="32" xfId="0" applyNumberFormat="1" applyFont="1" applyFill="1" applyBorder="1" applyAlignment="1">
      <alignment horizontal="right" vertical="center" wrapText="1"/>
    </xf>
    <xf numFmtId="3" fontId="1" fillId="4" borderId="19" xfId="0" applyNumberFormat="1" applyFont="1" applyFill="1" applyBorder="1" applyAlignment="1">
      <alignment horizontal="right" vertical="center" wrapText="1"/>
    </xf>
    <xf numFmtId="3" fontId="1" fillId="4" borderId="21" xfId="0" applyNumberFormat="1" applyFont="1" applyFill="1" applyBorder="1" applyAlignment="1">
      <alignment horizontal="right" vertical="center" wrapText="1"/>
    </xf>
    <xf numFmtId="3" fontId="1" fillId="4" borderId="35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Continuous" vertical="center"/>
    </xf>
    <xf numFmtId="0" fontId="1" fillId="4" borderId="13" xfId="0" applyFont="1" applyFill="1" applyBorder="1" applyAlignment="1">
      <alignment horizontal="centerContinuous" vertical="center"/>
    </xf>
    <xf numFmtId="3" fontId="1" fillId="4" borderId="22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57" applyFont="1" applyFill="1" applyBorder="1" applyAlignment="1">
      <alignment horizontal="left" vertical="center"/>
      <protection/>
    </xf>
    <xf numFmtId="0" fontId="1" fillId="4" borderId="0" xfId="54" applyFont="1" applyFill="1">
      <alignment vertical="top"/>
      <protection/>
    </xf>
    <xf numFmtId="0" fontId="7" fillId="4" borderId="0" xfId="54" applyFont="1" applyFill="1">
      <alignment vertical="top"/>
      <protection/>
    </xf>
    <xf numFmtId="0" fontId="1" fillId="4" borderId="13" xfId="0" applyFont="1" applyFill="1" applyBorder="1" applyAlignment="1">
      <alignment vertical="center"/>
    </xf>
    <xf numFmtId="207" fontId="7" fillId="4" borderId="13" xfId="50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left" vertical="center" indent="1"/>
    </xf>
    <xf numFmtId="173" fontId="2" fillId="4" borderId="14" xfId="0" applyNumberFormat="1" applyFont="1" applyFill="1" applyBorder="1" applyAlignment="1">
      <alignment horizontal="right" vertical="center"/>
    </xf>
    <xf numFmtId="205" fontId="2" fillId="4" borderId="14" xfId="0" applyNumberFormat="1" applyFont="1" applyFill="1" applyBorder="1" applyAlignment="1">
      <alignment horizontal="right" vertical="center"/>
    </xf>
    <xf numFmtId="173" fontId="2" fillId="4" borderId="14" xfId="50" applyNumberFormat="1" applyFont="1" applyFill="1" applyBorder="1" applyAlignment="1">
      <alignment horizontal="right" vertical="center"/>
    </xf>
    <xf numFmtId="205" fontId="2" fillId="4" borderId="14" xfId="50" applyNumberFormat="1" applyFont="1" applyFill="1" applyBorder="1" applyAlignment="1">
      <alignment horizontal="right" vertical="center"/>
    </xf>
    <xf numFmtId="173" fontId="1" fillId="4" borderId="13" xfId="50" applyNumberFormat="1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0" fillId="4" borderId="19" xfId="0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3" fontId="7" fillId="4" borderId="14" xfId="0" applyNumberFormat="1" applyFont="1" applyFill="1" applyBorder="1" applyAlignment="1">
      <alignment horizontal="right"/>
    </xf>
    <xf numFmtId="3" fontId="1" fillId="4" borderId="14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180" fontId="2" fillId="4" borderId="14" xfId="58" applyNumberFormat="1" applyFont="1" applyFill="1" applyBorder="1" applyAlignment="1">
      <alignment horizontal="right"/>
    </xf>
    <xf numFmtId="3" fontId="1" fillId="4" borderId="19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57" applyFont="1" applyFill="1" applyBorder="1" applyAlignment="1">
      <alignment horizontal="left" vertical="center"/>
      <protection/>
    </xf>
    <xf numFmtId="0" fontId="1" fillId="4" borderId="16" xfId="0" applyFont="1" applyFill="1" applyBorder="1" applyAlignment="1">
      <alignment/>
    </xf>
    <xf numFmtId="0" fontId="1" fillId="4" borderId="0" xfId="0" applyFont="1" applyFill="1" applyAlignment="1">
      <alignment/>
    </xf>
    <xf numFmtId="0" fontId="21" fillId="4" borderId="17" xfId="54" applyFont="1" applyFill="1" applyBorder="1">
      <alignment vertical="top"/>
      <protection/>
    </xf>
    <xf numFmtId="0" fontId="0" fillId="4" borderId="16" xfId="54" applyFont="1" applyFill="1" applyBorder="1">
      <alignment vertical="top"/>
      <protection/>
    </xf>
    <xf numFmtId="0" fontId="22" fillId="4" borderId="20" xfId="54" applyFont="1" applyFill="1" applyBorder="1">
      <alignment vertical="top"/>
      <protection/>
    </xf>
    <xf numFmtId="0" fontId="23" fillId="4" borderId="15" xfId="46" applyFont="1" applyFill="1" applyBorder="1" applyAlignment="1" applyProtection="1">
      <alignment vertical="top"/>
      <protection/>
    </xf>
    <xf numFmtId="0" fontId="23" fillId="4" borderId="0" xfId="46" applyFont="1" applyFill="1" applyBorder="1" applyAlignment="1" applyProtection="1">
      <alignment vertical="top"/>
      <protection/>
    </xf>
    <xf numFmtId="0" fontId="0" fillId="4" borderId="22" xfId="54" applyFont="1" applyFill="1" applyBorder="1">
      <alignment vertical="top"/>
      <protection/>
    </xf>
    <xf numFmtId="0" fontId="23" fillId="4" borderId="15" xfId="46" applyFont="1" applyFill="1" applyBorder="1" applyAlignment="1" applyProtection="1">
      <alignment vertical="top"/>
      <protection/>
    </xf>
    <xf numFmtId="0" fontId="0" fillId="4" borderId="23" xfId="54" applyFont="1" applyFill="1" applyBorder="1">
      <alignment vertical="top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1" fillId="0" borderId="0" xfId="0" applyFont="1" applyAlignment="1">
      <alignment/>
    </xf>
    <xf numFmtId="0" fontId="25" fillId="0" borderId="14" xfId="0" applyFont="1" applyBorder="1" applyAlignment="1">
      <alignment/>
    </xf>
    <xf numFmtId="173" fontId="7" fillId="0" borderId="14" xfId="0" applyNumberFormat="1" applyFont="1" applyBorder="1" applyAlignment="1">
      <alignment horizontal="right" indent="1"/>
    </xf>
    <xf numFmtId="173" fontId="1" fillId="0" borderId="14" xfId="0" applyNumberFormat="1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2" fontId="7" fillId="0" borderId="14" xfId="0" applyNumberFormat="1" applyFont="1" applyBorder="1" applyAlignment="1">
      <alignment horizontal="right" indent="1"/>
    </xf>
    <xf numFmtId="0" fontId="7" fillId="0" borderId="14" xfId="0" applyFont="1" applyBorder="1" applyAlignment="1">
      <alignment horizontal="right" indent="1"/>
    </xf>
    <xf numFmtId="2" fontId="1" fillId="0" borderId="14" xfId="0" applyNumberFormat="1" applyFont="1" applyBorder="1" applyAlignment="1">
      <alignment horizontal="right" indent="1"/>
    </xf>
    <xf numFmtId="2" fontId="1" fillId="0" borderId="19" xfId="0" applyNumberFormat="1" applyFont="1" applyBorder="1" applyAlignment="1">
      <alignment horizontal="right" indent="1"/>
    </xf>
    <xf numFmtId="0" fontId="1" fillId="0" borderId="19" xfId="0" applyFont="1" applyBorder="1" applyAlignment="1">
      <alignment horizontal="right" indent="1"/>
    </xf>
    <xf numFmtId="205" fontId="7" fillId="4" borderId="14" xfId="50" applyNumberFormat="1" applyFont="1" applyFill="1" applyBorder="1" applyAlignment="1">
      <alignment horizontal="right" vertical="center"/>
    </xf>
    <xf numFmtId="205" fontId="7" fillId="4" borderId="13" xfId="50" applyNumberFormat="1" applyFont="1" applyFill="1" applyBorder="1" applyAlignment="1">
      <alignment horizontal="right" vertical="center"/>
    </xf>
    <xf numFmtId="205" fontId="1" fillId="4" borderId="16" xfId="0" applyNumberFormat="1" applyFont="1" applyFill="1" applyBorder="1" applyAlignment="1">
      <alignment horizontal="right" vertical="center"/>
    </xf>
    <xf numFmtId="205" fontId="7" fillId="4" borderId="20" xfId="0" applyNumberFormat="1" applyFont="1" applyFill="1" applyBorder="1" applyAlignment="1">
      <alignment horizontal="right" vertical="center"/>
    </xf>
    <xf numFmtId="205" fontId="1" fillId="4" borderId="14" xfId="0" applyNumberFormat="1" applyFont="1" applyFill="1" applyBorder="1" applyAlignment="1">
      <alignment horizontal="right" vertical="center"/>
    </xf>
    <xf numFmtId="205" fontId="7" fillId="4" borderId="14" xfId="0" applyNumberFormat="1" applyFont="1" applyFill="1" applyBorder="1" applyAlignment="1">
      <alignment horizontal="right" vertical="center"/>
    </xf>
    <xf numFmtId="206" fontId="1" fillId="4" borderId="16" xfId="0" applyNumberFormat="1" applyFont="1" applyFill="1" applyBorder="1" applyAlignment="1">
      <alignment horizontal="right" vertical="center"/>
    </xf>
    <xf numFmtId="206" fontId="7" fillId="4" borderId="20" xfId="0" applyNumberFormat="1" applyFont="1" applyFill="1" applyBorder="1" applyAlignment="1">
      <alignment horizontal="right" vertical="center"/>
    </xf>
    <xf numFmtId="2" fontId="1" fillId="4" borderId="13" xfId="50" applyNumberFormat="1" applyFont="1" applyFill="1" applyBorder="1" applyAlignment="1">
      <alignment horizontal="right" vertical="center"/>
    </xf>
    <xf numFmtId="0" fontId="24" fillId="4" borderId="17" xfId="0" applyFont="1" applyFill="1" applyBorder="1" applyAlignment="1">
      <alignment horizontal="center" vertical="center"/>
    </xf>
    <xf numFmtId="173" fontId="1" fillId="4" borderId="14" xfId="50" applyNumberFormat="1" applyFont="1" applyFill="1" applyBorder="1" applyAlignment="1">
      <alignment horizontal="right" vertical="center"/>
    </xf>
    <xf numFmtId="206" fontId="1" fillId="4" borderId="14" xfId="50" applyNumberFormat="1" applyFont="1" applyFill="1" applyBorder="1" applyAlignment="1">
      <alignment horizontal="right" vertical="center"/>
    </xf>
    <xf numFmtId="206" fontId="7" fillId="4" borderId="14" xfId="50" applyNumberFormat="1" applyFont="1" applyFill="1" applyBorder="1" applyAlignment="1">
      <alignment horizontal="right" vertical="center"/>
    </xf>
    <xf numFmtId="206" fontId="1" fillId="4" borderId="14" xfId="0" applyNumberFormat="1" applyFont="1" applyFill="1" applyBorder="1" applyAlignment="1">
      <alignment horizontal="right" vertical="center"/>
    </xf>
    <xf numFmtId="206" fontId="7" fillId="4" borderId="14" xfId="0" applyNumberFormat="1" applyFont="1" applyFill="1" applyBorder="1" applyAlignment="1">
      <alignment horizontal="right" vertical="center"/>
    </xf>
    <xf numFmtId="206" fontId="1" fillId="4" borderId="13" xfId="50" applyNumberFormat="1" applyFont="1" applyFill="1" applyBorder="1" applyAlignment="1">
      <alignment horizontal="right" vertical="center"/>
    </xf>
    <xf numFmtId="206" fontId="7" fillId="4" borderId="13" xfId="50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left" vertical="center" indent="1"/>
    </xf>
    <xf numFmtId="3" fontId="2" fillId="9" borderId="14" xfId="0" applyNumberFormat="1" applyFont="1" applyFill="1" applyBorder="1" applyAlignment="1">
      <alignment/>
    </xf>
    <xf numFmtId="0" fontId="1" fillId="0" borderId="2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7" fillId="0" borderId="17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15" xfId="56" applyFont="1" applyFill="1" applyBorder="1" applyAlignment="1">
      <alignment horizontal="left" vertical="center"/>
      <protection/>
    </xf>
    <xf numFmtId="3" fontId="1" fillId="0" borderId="14" xfId="0" applyNumberFormat="1" applyFont="1" applyFill="1" applyBorder="1" applyAlignment="1">
      <alignment/>
    </xf>
    <xf numFmtId="0" fontId="1" fillId="0" borderId="18" xfId="56" applyFont="1" applyFill="1" applyBorder="1" applyAlignment="1">
      <alignment horizontal="left" vertical="center"/>
      <protection/>
    </xf>
    <xf numFmtId="3" fontId="1" fillId="0" borderId="19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1" fillId="0" borderId="22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quotePrefix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/>
    </xf>
    <xf numFmtId="173" fontId="1" fillId="9" borderId="14" xfId="0" applyNumberFormat="1" applyFont="1" applyFill="1" applyBorder="1" applyAlignment="1">
      <alignment horizontal="right" vertical="center"/>
    </xf>
    <xf numFmtId="205" fontId="7" fillId="4" borderId="14" xfId="50" applyNumberFormat="1" applyFont="1" applyFill="1" applyBorder="1" applyAlignment="1">
      <alignment vertical="center"/>
    </xf>
    <xf numFmtId="205" fontId="7" fillId="4" borderId="13" xfId="50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horizontal="left" vertical="center"/>
    </xf>
    <xf numFmtId="3" fontId="7" fillId="4" borderId="14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173" fontId="1" fillId="9" borderId="13" xfId="5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2" fillId="0" borderId="22" xfId="0" applyNumberFormat="1" applyFont="1" applyFill="1" applyBorder="1" applyAlignment="1" quotePrefix="1">
      <alignment horizontal="right" vertical="center"/>
    </xf>
    <xf numFmtId="3" fontId="7" fillId="0" borderId="2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44" fillId="4" borderId="0" xfId="0" applyFont="1" applyFill="1" applyAlignment="1">
      <alignment/>
    </xf>
    <xf numFmtId="0" fontId="7" fillId="0" borderId="15" xfId="56" applyFont="1" applyFill="1" applyBorder="1" applyAlignment="1">
      <alignment vertical="center"/>
      <protection/>
    </xf>
    <xf numFmtId="0" fontId="1" fillId="0" borderId="14" xfId="0" applyFont="1" applyFill="1" applyBorder="1" applyAlignment="1">
      <alignment/>
    </xf>
    <xf numFmtId="0" fontId="7" fillId="0" borderId="10" xfId="56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 indent="2"/>
      <protection/>
    </xf>
    <xf numFmtId="0" fontId="2" fillId="0" borderId="14" xfId="56" applyFont="1" applyFill="1" applyBorder="1" applyAlignment="1">
      <alignment horizontal="left" vertical="center" indent="1"/>
      <protection/>
    </xf>
    <xf numFmtId="0" fontId="2" fillId="0" borderId="19" xfId="56" applyFont="1" applyFill="1" applyBorder="1" applyAlignment="1">
      <alignment horizontal="left" vertical="center" indent="1"/>
      <protection/>
    </xf>
    <xf numFmtId="0" fontId="0" fillId="0" borderId="14" xfId="0" applyFill="1" applyBorder="1" applyAlignment="1">
      <alignment/>
    </xf>
    <xf numFmtId="3" fontId="1" fillId="0" borderId="14" xfId="55" applyNumberFormat="1" applyFont="1" applyFill="1" applyBorder="1">
      <alignment/>
      <protection/>
    </xf>
    <xf numFmtId="3" fontId="1" fillId="0" borderId="36" xfId="55" applyNumberFormat="1" applyFont="1" applyFill="1" applyBorder="1">
      <alignment/>
      <protection/>
    </xf>
    <xf numFmtId="3" fontId="1" fillId="0" borderId="19" xfId="55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 quotePrefix="1">
      <alignment horizontal="right" vertical="center"/>
    </xf>
    <xf numFmtId="3" fontId="7" fillId="0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4" borderId="35" xfId="0" applyFont="1" applyFill="1" applyBorder="1" applyAlignment="1">
      <alignment horizontal="right" vertical="center" wrapText="1"/>
    </xf>
    <xf numFmtId="0" fontId="1" fillId="10" borderId="15" xfId="0" applyFont="1" applyFill="1" applyBorder="1" applyAlignment="1">
      <alignment horizontal="left" vertical="center" indent="1"/>
    </xf>
    <xf numFmtId="0" fontId="0" fillId="0" borderId="14" xfId="0" applyBorder="1" applyAlignment="1">
      <alignment/>
    </xf>
    <xf numFmtId="173" fontId="1" fillId="0" borderId="13" xfId="50" applyNumberFormat="1" applyFont="1" applyFill="1" applyBorder="1" applyAlignment="1">
      <alignment horizontal="right" vertical="center"/>
    </xf>
    <xf numFmtId="190" fontId="1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/>
    </xf>
    <xf numFmtId="3" fontId="1" fillId="4" borderId="13" xfId="0" applyNumberFormat="1" applyFont="1" applyFill="1" applyBorder="1" applyAlignment="1">
      <alignment horizontal="right" vertical="center"/>
    </xf>
    <xf numFmtId="3" fontId="1" fillId="4" borderId="13" xfId="0" applyNumberFormat="1" applyFont="1" applyFill="1" applyBorder="1" applyAlignment="1">
      <alignment vertical="center"/>
    </xf>
    <xf numFmtId="3" fontId="1" fillId="9" borderId="1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vertical="center"/>
    </xf>
    <xf numFmtId="0" fontId="45" fillId="4" borderId="0" xfId="54" applyFont="1" applyFill="1">
      <alignment vertical="top"/>
      <protection/>
    </xf>
    <xf numFmtId="0" fontId="3" fillId="4" borderId="0" xfId="46" applyFill="1" applyBorder="1" applyAlignment="1" applyProtection="1">
      <alignment vertical="top"/>
      <protection/>
    </xf>
    <xf numFmtId="3" fontId="10" fillId="0" borderId="0" xfId="0" applyNumberFormat="1" applyFont="1" applyFill="1" applyBorder="1" applyAlignment="1">
      <alignment/>
    </xf>
    <xf numFmtId="0" fontId="3" fillId="4" borderId="15" xfId="46" applyFill="1" applyBorder="1" applyAlignment="1" applyProtection="1">
      <alignment vertical="top"/>
      <protection/>
    </xf>
    <xf numFmtId="0" fontId="7" fillId="0" borderId="19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right" vertical="center"/>
    </xf>
    <xf numFmtId="173" fontId="1" fillId="4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44" fillId="4" borderId="0" xfId="0" applyFont="1" applyFill="1" applyAlignment="1">
      <alignment vertical="center"/>
    </xf>
    <xf numFmtId="173" fontId="0" fillId="0" borderId="0" xfId="0" applyNumberFormat="1" applyAlignment="1">
      <alignment/>
    </xf>
    <xf numFmtId="3" fontId="0" fillId="4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3" fillId="4" borderId="15" xfId="46" applyFont="1" applyFill="1" applyBorder="1" applyAlignment="1" applyProtection="1">
      <alignment vertical="top"/>
      <protection/>
    </xf>
    <xf numFmtId="0" fontId="3" fillId="4" borderId="18" xfId="46" applyFill="1" applyBorder="1" applyAlignment="1" applyProtection="1">
      <alignment vertical="top"/>
      <protection/>
    </xf>
    <xf numFmtId="0" fontId="3" fillId="4" borderId="21" xfId="46" applyFill="1" applyBorder="1" applyAlignment="1" applyProtection="1">
      <alignment vertical="top"/>
      <protection/>
    </xf>
    <xf numFmtId="0" fontId="21" fillId="4" borderId="0" xfId="0" applyFont="1" applyFill="1" applyAlignment="1">
      <alignment/>
    </xf>
    <xf numFmtId="190" fontId="0" fillId="4" borderId="0" xfId="0" applyNumberFormat="1" applyFill="1" applyAlignment="1">
      <alignment/>
    </xf>
    <xf numFmtId="205" fontId="1" fillId="4" borderId="11" xfId="50" applyNumberFormat="1" applyFont="1" applyFill="1" applyBorder="1" applyAlignment="1">
      <alignment horizontal="right" vertical="center"/>
    </xf>
    <xf numFmtId="205" fontId="1" fillId="4" borderId="12" xfId="50" applyNumberFormat="1" applyFont="1" applyFill="1" applyBorder="1" applyAlignment="1">
      <alignment horizontal="right" vertical="center"/>
    </xf>
    <xf numFmtId="205" fontId="1" fillId="4" borderId="24" xfId="5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left" indent="1"/>
    </xf>
    <xf numFmtId="0" fontId="0" fillId="4" borderId="37" xfId="0" applyFill="1" applyBorder="1" applyAlignment="1">
      <alignment/>
    </xf>
    <xf numFmtId="0" fontId="21" fillId="4" borderId="37" xfId="0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0" fillId="4" borderId="14" xfId="0" applyFill="1" applyBorder="1" applyAlignment="1">
      <alignment horizontal="right"/>
    </xf>
    <xf numFmtId="3" fontId="21" fillId="4" borderId="14" xfId="0" applyNumberFormat="1" applyFont="1" applyFill="1" applyBorder="1" applyAlignment="1">
      <alignment/>
    </xf>
    <xf numFmtId="0" fontId="0" fillId="4" borderId="14" xfId="0" applyFill="1" applyBorder="1" applyAlignment="1">
      <alignment horizontal="left" indent="1"/>
    </xf>
    <xf numFmtId="3" fontId="0" fillId="4" borderId="14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9" xfId="0" applyFill="1" applyBorder="1" applyAlignment="1">
      <alignment horizontal="left" indent="1"/>
    </xf>
    <xf numFmtId="9" fontId="0" fillId="4" borderId="19" xfId="58" applyFill="1" applyBorder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73" fontId="7" fillId="4" borderId="11" xfId="0" applyNumberFormat="1" applyFont="1" applyFill="1" applyBorder="1" applyAlignment="1">
      <alignment vertical="center"/>
    </xf>
    <xf numFmtId="173" fontId="7" fillId="4" borderId="24" xfId="0" applyNumberFormat="1" applyFont="1" applyFill="1" applyBorder="1" applyAlignment="1">
      <alignment vertical="center"/>
    </xf>
    <xf numFmtId="173" fontId="7" fillId="4" borderId="17" xfId="0" applyNumberFormat="1" applyFont="1" applyFill="1" applyBorder="1" applyAlignment="1">
      <alignment vertical="center" wrapText="1"/>
    </xf>
    <xf numFmtId="173" fontId="7" fillId="4" borderId="20" xfId="0" applyNumberFormat="1" applyFont="1" applyFill="1" applyBorder="1" applyAlignment="1">
      <alignment vertical="center" wrapText="1"/>
    </xf>
    <xf numFmtId="0" fontId="0" fillId="4" borderId="24" xfId="0" applyFill="1" applyBorder="1" applyAlignment="1">
      <alignment vertical="center"/>
    </xf>
    <xf numFmtId="0" fontId="0" fillId="4" borderId="20" xfId="0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205" fontId="1" fillId="0" borderId="11" xfId="0" applyNumberFormat="1" applyFont="1" applyBorder="1" applyAlignment="1">
      <alignment horizontal="center"/>
    </xf>
    <xf numFmtId="205" fontId="1" fillId="0" borderId="12" xfId="0" applyNumberFormat="1" applyFont="1" applyBorder="1" applyAlignment="1">
      <alignment horizontal="center"/>
    </xf>
    <xf numFmtId="205" fontId="1" fillId="0" borderId="24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05" fontId="1" fillId="4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06" fontId="1" fillId="4" borderId="11" xfId="0" applyNumberFormat="1" applyFont="1" applyFill="1" applyBorder="1" applyAlignment="1">
      <alignment horizontal="right" vertical="center"/>
    </xf>
    <xf numFmtId="206" fontId="0" fillId="0" borderId="12" xfId="0" applyNumberFormat="1" applyBorder="1" applyAlignment="1">
      <alignment horizontal="right" vertical="center"/>
    </xf>
    <xf numFmtId="206" fontId="0" fillId="0" borderId="24" xfId="0" applyNumberFormat="1" applyBorder="1" applyAlignment="1">
      <alignment horizontal="right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_BS dec2008 _ ch5_annexes" xfId="50"/>
    <cellStyle name="Currency" xfId="51"/>
    <cellStyle name="Currency [0]" xfId="52"/>
    <cellStyle name="Neutre" xfId="53"/>
    <cellStyle name="Normal_Annexe 1 - situation economique" xfId="54"/>
    <cellStyle name="Normal_Classeur1" xfId="55"/>
    <cellStyle name="Normal_Feuil1" xfId="56"/>
    <cellStyle name="Normal_TRM 1997-2006, Annexe 1B.1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11.421875" style="151" customWidth="1"/>
    <col min="2" max="2" width="85.140625" style="150" bestFit="1" customWidth="1"/>
    <col min="3" max="3" width="57.421875" style="150" bestFit="1" customWidth="1"/>
    <col min="4" max="16384" width="11.421875" style="150" customWidth="1"/>
  </cols>
  <sheetData>
    <row r="2" spans="1:3" ht="12.75">
      <c r="A2" s="179"/>
      <c r="B2" s="180"/>
      <c r="C2" s="181" t="s">
        <v>171</v>
      </c>
    </row>
    <row r="3" spans="1:3" ht="12.75">
      <c r="A3" s="182" t="s">
        <v>173</v>
      </c>
      <c r="B3" s="183" t="s">
        <v>172</v>
      </c>
      <c r="C3" s="184" t="s">
        <v>212</v>
      </c>
    </row>
    <row r="4" spans="1:3" ht="12.75">
      <c r="A4" s="182" t="s">
        <v>175</v>
      </c>
      <c r="B4" s="183" t="s">
        <v>174</v>
      </c>
      <c r="C4" s="184" t="s">
        <v>213</v>
      </c>
    </row>
    <row r="5" spans="1:3" ht="12.75">
      <c r="A5" s="185" t="s">
        <v>177</v>
      </c>
      <c r="B5" s="183" t="s">
        <v>176</v>
      </c>
      <c r="C5" s="184" t="s">
        <v>166</v>
      </c>
    </row>
    <row r="6" spans="1:3" ht="12.75">
      <c r="A6" s="185" t="s">
        <v>179</v>
      </c>
      <c r="B6" s="183" t="s">
        <v>184</v>
      </c>
      <c r="C6" s="184" t="s">
        <v>211</v>
      </c>
    </row>
    <row r="7" spans="1:3" ht="12.75">
      <c r="A7" s="185" t="s">
        <v>180</v>
      </c>
      <c r="B7" s="183" t="s">
        <v>178</v>
      </c>
      <c r="C7" s="184" t="s">
        <v>271</v>
      </c>
    </row>
    <row r="8" spans="1:3" ht="12.75">
      <c r="A8" s="185" t="s">
        <v>181</v>
      </c>
      <c r="B8" s="183" t="s">
        <v>272</v>
      </c>
      <c r="C8" s="184" t="s">
        <v>185</v>
      </c>
    </row>
    <row r="9" spans="1:3" ht="12.75">
      <c r="A9" s="330" t="s">
        <v>313</v>
      </c>
      <c r="B9" s="328" t="s">
        <v>273</v>
      </c>
      <c r="C9" s="184" t="s">
        <v>210</v>
      </c>
    </row>
    <row r="10" spans="1:4" ht="12.75">
      <c r="A10" s="330" t="s">
        <v>295</v>
      </c>
      <c r="B10" s="328" t="s">
        <v>296</v>
      </c>
      <c r="C10" s="184" t="s">
        <v>298</v>
      </c>
      <c r="D10" s="327"/>
    </row>
    <row r="11" spans="1:4" ht="12.75">
      <c r="A11" s="185" t="s">
        <v>182</v>
      </c>
      <c r="B11" s="328" t="s">
        <v>314</v>
      </c>
      <c r="C11" s="184"/>
      <c r="D11" s="327"/>
    </row>
    <row r="12" spans="1:3" ht="12.75">
      <c r="A12" s="345" t="s">
        <v>183</v>
      </c>
      <c r="B12" s="328" t="s">
        <v>208</v>
      </c>
      <c r="C12" s="184" t="s">
        <v>207</v>
      </c>
    </row>
    <row r="13" spans="1:3" ht="12.75">
      <c r="A13" s="330" t="s">
        <v>209</v>
      </c>
      <c r="B13" s="328" t="s">
        <v>269</v>
      </c>
      <c r="C13" s="184" t="s">
        <v>207</v>
      </c>
    </row>
    <row r="14" spans="1:3" ht="12.75">
      <c r="A14" s="346" t="s">
        <v>315</v>
      </c>
      <c r="B14" s="347" t="s">
        <v>270</v>
      </c>
      <c r="C14" s="186" t="s">
        <v>207</v>
      </c>
    </row>
  </sheetData>
  <sheetProtection/>
  <hyperlinks>
    <hyperlink ref="A3:B3" location="'5.1'!A1" display="Annexe 5.1 "/>
    <hyperlink ref="A4:B4" location="'5.2 a b c'!A1" display="Annexe 5.2 "/>
    <hyperlink ref="A5:B5" location="'5.3'!A1" display="Annexe 5.3 "/>
    <hyperlink ref="A6:B6" location="'5.4a'!A1" display="Annexe 5.4a "/>
    <hyperlink ref="A7:B7" location="'5.4b'!A1" display="Annexe 5.4b "/>
    <hyperlink ref="A8:B8" location="'5.5'!A1" display="Annexe 5.5 "/>
    <hyperlink ref="A9:B9" location="'5.6'!A1" display="Annexe 5.6 "/>
    <hyperlink ref="A12:B12" location="'5.7'!A1" display="Annexe 5.7"/>
    <hyperlink ref="A13:B13" location="'5.8'!A1" display="Annexe 5.8 "/>
    <hyperlink ref="A14:B14" location="'5.9'!A1" display="Annexe 5.9 "/>
    <hyperlink ref="A10" location="'5.6b'!A1" display="Annexe 5.6b "/>
    <hyperlink ref="B10" location="'5.6b'!A1" display="Titres professionnels délivrés dans les transports et activités auxiliaires"/>
    <hyperlink ref="B9" location="'5.6a'!A1" display="Formation professionnelle dans les transports et activités auxiliaires depuis 2008"/>
    <hyperlink ref="A9" location="'5.6a'!A1" display="Annexe 5.6a"/>
    <hyperlink ref="A11" location="'5.7'!A1" display="Annexe 5.7"/>
    <hyperlink ref="B11" location="'5.7'!A1" display="Contrats de professionnalisation et d'apprentissage dans la branche"/>
    <hyperlink ref="A12" location="'5.8'!A1" display="Annexe 5.7"/>
    <hyperlink ref="B12" location="'5.8'!A1" display="Formation continue"/>
    <hyperlink ref="A13" location="'5.9'!A1" display="Annexe 5.9 "/>
    <hyperlink ref="B13" location="'5.9'!A1" display="Taux d’accès à la formation"/>
    <hyperlink ref="A14" location="'5.10'!A1" display="Annexe 5.10"/>
    <hyperlink ref="B14" location="'5.10'!A1" display="Formation continue selon la taille des entreprises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2:K29"/>
  <sheetViews>
    <sheetView workbookViewId="0" topLeftCell="A1">
      <selection activeCell="L35" sqref="L35"/>
    </sheetView>
  </sheetViews>
  <sheetFormatPr defaultColWidth="11.421875" defaultRowHeight="12.75"/>
  <cols>
    <col min="1" max="1" width="29.140625" style="3" customWidth="1"/>
    <col min="2" max="16384" width="11.57421875" style="3" customWidth="1"/>
  </cols>
  <sheetData>
    <row r="2" ht="12.75">
      <c r="A2" s="348" t="s">
        <v>304</v>
      </c>
    </row>
    <row r="4" spans="1:7" ht="13.5" thickBot="1">
      <c r="A4" s="354" t="s">
        <v>303</v>
      </c>
      <c r="B4" s="355">
        <v>2009</v>
      </c>
      <c r="C4" s="355">
        <v>2010</v>
      </c>
      <c r="D4" s="355">
        <v>2011</v>
      </c>
      <c r="E4" s="355">
        <v>2012</v>
      </c>
      <c r="F4" s="355">
        <v>2013</v>
      </c>
      <c r="G4" s="355">
        <v>2014</v>
      </c>
    </row>
    <row r="5" spans="1:11" ht="12.75">
      <c r="A5" s="356" t="s">
        <v>300</v>
      </c>
      <c r="B5" s="358">
        <f aca="true" t="shared" si="0" ref="B5:G5">SUM(B6:B10)</f>
        <v>2125</v>
      </c>
      <c r="C5" s="358">
        <f t="shared" si="0"/>
        <v>2574</v>
      </c>
      <c r="D5" s="358">
        <f t="shared" si="0"/>
        <v>2902</v>
      </c>
      <c r="E5" s="358">
        <f t="shared" si="0"/>
        <v>3473</v>
      </c>
      <c r="F5" s="358">
        <f t="shared" si="0"/>
        <v>3097</v>
      </c>
      <c r="G5" s="358">
        <f t="shared" si="0"/>
        <v>2958</v>
      </c>
      <c r="H5" s="349"/>
      <c r="I5" s="5"/>
      <c r="J5" s="5"/>
      <c r="K5" s="5"/>
    </row>
    <row r="6" spans="1:11" ht="12.75">
      <c r="A6" s="359" t="s">
        <v>42</v>
      </c>
      <c r="B6" s="360">
        <v>972</v>
      </c>
      <c r="C6" s="360">
        <v>1012</v>
      </c>
      <c r="D6" s="360">
        <v>1214</v>
      </c>
      <c r="E6" s="360">
        <v>1116</v>
      </c>
      <c r="F6" s="360">
        <v>918</v>
      </c>
      <c r="G6" s="360">
        <v>806</v>
      </c>
      <c r="H6" s="349"/>
      <c r="I6" s="5"/>
      <c r="J6" s="5"/>
      <c r="K6" s="5"/>
    </row>
    <row r="7" spans="1:11" ht="12.75">
      <c r="A7" s="359" t="s">
        <v>301</v>
      </c>
      <c r="B7" s="360">
        <v>502</v>
      </c>
      <c r="C7" s="360">
        <v>844</v>
      </c>
      <c r="D7" s="360">
        <v>719</v>
      </c>
      <c r="E7" s="360">
        <v>1401</v>
      </c>
      <c r="F7" s="360">
        <v>1265</v>
      </c>
      <c r="G7" s="360">
        <v>1344</v>
      </c>
      <c r="H7" s="349"/>
      <c r="I7" s="5"/>
      <c r="J7" s="5"/>
      <c r="K7" s="5"/>
    </row>
    <row r="8" spans="1:11" ht="12.75">
      <c r="A8" s="359" t="s">
        <v>302</v>
      </c>
      <c r="B8" s="360">
        <v>97</v>
      </c>
      <c r="C8" s="360">
        <v>165</v>
      </c>
      <c r="D8" s="360">
        <v>202</v>
      </c>
      <c r="E8" s="360">
        <v>278</v>
      </c>
      <c r="F8" s="360">
        <v>200</v>
      </c>
      <c r="G8" s="360">
        <v>145</v>
      </c>
      <c r="H8" s="349"/>
      <c r="I8" s="5"/>
      <c r="J8" s="5"/>
      <c r="K8" s="5"/>
    </row>
    <row r="9" spans="1:11" ht="12.75">
      <c r="A9" s="359" t="s">
        <v>9</v>
      </c>
      <c r="B9" s="360">
        <v>19</v>
      </c>
      <c r="C9" s="360">
        <v>3</v>
      </c>
      <c r="D9" s="360">
        <v>88</v>
      </c>
      <c r="E9" s="360">
        <v>20</v>
      </c>
      <c r="F9" s="360">
        <v>28</v>
      </c>
      <c r="G9" s="360">
        <v>35</v>
      </c>
      <c r="H9" s="349"/>
      <c r="I9" s="5"/>
      <c r="J9" s="5"/>
      <c r="K9" s="5"/>
    </row>
    <row r="10" spans="1:11" ht="12.75">
      <c r="A10" s="359" t="s">
        <v>38</v>
      </c>
      <c r="B10" s="360">
        <f>211+324</f>
        <v>535</v>
      </c>
      <c r="C10" s="360">
        <v>550</v>
      </c>
      <c r="D10" s="360">
        <v>679</v>
      </c>
      <c r="E10" s="360">
        <v>658</v>
      </c>
      <c r="F10" s="360">
        <v>686</v>
      </c>
      <c r="G10" s="360">
        <v>628</v>
      </c>
      <c r="H10" s="349"/>
      <c r="I10" s="5"/>
      <c r="J10" s="5"/>
      <c r="K10" s="5"/>
    </row>
    <row r="11" spans="1:7" ht="12.75">
      <c r="A11" s="361"/>
      <c r="B11" s="361"/>
      <c r="C11" s="361"/>
      <c r="D11" s="361"/>
      <c r="E11" s="361"/>
      <c r="F11" s="361"/>
      <c r="G11" s="361"/>
    </row>
    <row r="12" spans="1:7" ht="12.75">
      <c r="A12" s="362" t="s">
        <v>312</v>
      </c>
      <c r="B12" s="363">
        <f aca="true" t="shared" si="1" ref="B12:G12">B6/B5</f>
        <v>0.45741176470588235</v>
      </c>
      <c r="C12" s="363">
        <f t="shared" si="1"/>
        <v>0.39316239316239315</v>
      </c>
      <c r="D12" s="363">
        <f t="shared" si="1"/>
        <v>0.4183321847002068</v>
      </c>
      <c r="E12" s="363">
        <f t="shared" si="1"/>
        <v>0.3213360207313562</v>
      </c>
      <c r="F12" s="363">
        <f t="shared" si="1"/>
        <v>0.2964158863416209</v>
      </c>
      <c r="G12" s="363">
        <f t="shared" si="1"/>
        <v>0.2724814063556457</v>
      </c>
    </row>
    <row r="14" ht="12.75">
      <c r="A14" s="348" t="s">
        <v>309</v>
      </c>
    </row>
    <row r="16" spans="1:7" ht="13.5" thickBot="1">
      <c r="A16" s="354" t="s">
        <v>305</v>
      </c>
      <c r="B16" s="355">
        <v>2009</v>
      </c>
      <c r="C16" s="355">
        <v>2010</v>
      </c>
      <c r="D16" s="355">
        <v>2011</v>
      </c>
      <c r="E16" s="355">
        <v>2012</v>
      </c>
      <c r="F16" s="355">
        <v>2013</v>
      </c>
      <c r="G16" s="355">
        <v>2014</v>
      </c>
    </row>
    <row r="17" spans="1:11" ht="12.75">
      <c r="A17" s="356" t="s">
        <v>300</v>
      </c>
      <c r="B17" s="357" t="s">
        <v>21</v>
      </c>
      <c r="C17" s="358">
        <f>SUM(C18:C23)</f>
        <v>1904</v>
      </c>
      <c r="D17" s="358">
        <f>SUM(D18:D23)</f>
        <v>1943</v>
      </c>
      <c r="E17" s="358">
        <f>SUM(E18:E23)</f>
        <v>2202</v>
      </c>
      <c r="F17" s="358">
        <f>SUM(F18:F23)</f>
        <v>2835</v>
      </c>
      <c r="G17" s="358">
        <f>SUM(G18:G23)</f>
        <v>2333</v>
      </c>
      <c r="H17" s="349"/>
      <c r="I17" s="5"/>
      <c r="J17" s="5"/>
      <c r="K17" s="5"/>
    </row>
    <row r="18" spans="1:11" ht="12.75">
      <c r="A18" s="359" t="s">
        <v>306</v>
      </c>
      <c r="B18" s="357" t="s">
        <v>21</v>
      </c>
      <c r="C18" s="360">
        <v>146</v>
      </c>
      <c r="D18" s="360">
        <v>246</v>
      </c>
      <c r="E18" s="360">
        <v>266</v>
      </c>
      <c r="F18" s="360">
        <v>416</v>
      </c>
      <c r="G18" s="360">
        <v>286</v>
      </c>
      <c r="H18" s="349"/>
      <c r="I18" s="5"/>
      <c r="J18" s="5"/>
      <c r="K18" s="5"/>
    </row>
    <row r="19" spans="1:11" ht="12.75">
      <c r="A19" s="359" t="s">
        <v>42</v>
      </c>
      <c r="B19" s="357" t="s">
        <v>21</v>
      </c>
      <c r="C19" s="360">
        <v>617</v>
      </c>
      <c r="D19" s="360">
        <v>771</v>
      </c>
      <c r="E19" s="360">
        <v>718</v>
      </c>
      <c r="F19" s="360">
        <v>921</v>
      </c>
      <c r="G19" s="360">
        <v>845</v>
      </c>
      <c r="H19" s="349"/>
      <c r="I19" s="5"/>
      <c r="J19" s="5"/>
      <c r="K19" s="5"/>
    </row>
    <row r="20" spans="1:11" ht="12.75">
      <c r="A20" s="359" t="s">
        <v>301</v>
      </c>
      <c r="B20" s="357" t="s">
        <v>21</v>
      </c>
      <c r="C20" s="360">
        <v>634</v>
      </c>
      <c r="D20" s="360">
        <v>683</v>
      </c>
      <c r="E20" s="360">
        <v>939</v>
      </c>
      <c r="F20" s="360">
        <v>1033</v>
      </c>
      <c r="G20" s="360">
        <v>939</v>
      </c>
      <c r="H20" s="349"/>
      <c r="I20" s="5"/>
      <c r="J20" s="5"/>
      <c r="K20" s="5"/>
    </row>
    <row r="21" spans="1:11" ht="12.75">
      <c r="A21" s="359" t="s">
        <v>302</v>
      </c>
      <c r="B21" s="357" t="s">
        <v>21</v>
      </c>
      <c r="C21" s="360">
        <v>248</v>
      </c>
      <c r="D21" s="360">
        <v>47</v>
      </c>
      <c r="E21" s="360">
        <v>123</v>
      </c>
      <c r="F21" s="360">
        <v>180</v>
      </c>
      <c r="G21" s="360">
        <v>150</v>
      </c>
      <c r="H21" s="349"/>
      <c r="I21" s="5"/>
      <c r="J21" s="5"/>
      <c r="K21" s="5"/>
    </row>
    <row r="22" spans="1:11" ht="12.75">
      <c r="A22" s="359" t="s">
        <v>9</v>
      </c>
      <c r="B22" s="357" t="s">
        <v>21</v>
      </c>
      <c r="C22" s="360">
        <v>259</v>
      </c>
      <c r="D22" s="360">
        <v>196</v>
      </c>
      <c r="E22" s="360">
        <v>156</v>
      </c>
      <c r="F22" s="360">
        <v>285</v>
      </c>
      <c r="G22" s="360">
        <v>113</v>
      </c>
      <c r="H22" s="349"/>
      <c r="I22" s="5"/>
      <c r="J22" s="5"/>
      <c r="K22" s="5"/>
    </row>
    <row r="23" spans="1:7" ht="12.75">
      <c r="A23" s="359" t="s">
        <v>38</v>
      </c>
      <c r="B23" s="357" t="s">
        <v>21</v>
      </c>
      <c r="C23" s="360">
        <v>0</v>
      </c>
      <c r="D23" s="360">
        <v>0</v>
      </c>
      <c r="E23" s="360">
        <v>0</v>
      </c>
      <c r="F23" s="360">
        <v>0</v>
      </c>
      <c r="G23" s="360">
        <v>0</v>
      </c>
    </row>
    <row r="24" spans="1:7" ht="12.75">
      <c r="A24" s="359"/>
      <c r="B24" s="361"/>
      <c r="C24" s="360"/>
      <c r="D24" s="360"/>
      <c r="E24" s="360"/>
      <c r="F24" s="360"/>
      <c r="G24" s="360"/>
    </row>
    <row r="25" spans="1:7" ht="12.75">
      <c r="A25" s="362" t="s">
        <v>312</v>
      </c>
      <c r="B25" s="363"/>
      <c r="C25" s="363">
        <f>C18/C17</f>
        <v>0.07668067226890757</v>
      </c>
      <c r="D25" s="363">
        <f>D18/D17</f>
        <v>0.12660833762223367</v>
      </c>
      <c r="E25" s="363">
        <f>E18/E17</f>
        <v>0.12079927338782924</v>
      </c>
      <c r="F25" s="363">
        <f>F18/F17</f>
        <v>0.14673721340388007</v>
      </c>
      <c r="G25" s="363">
        <f>G18/G17</f>
        <v>0.12258894127732534</v>
      </c>
    </row>
    <row r="27" ht="12.75">
      <c r="A27" s="353" t="s">
        <v>308</v>
      </c>
    </row>
    <row r="28" ht="12.75">
      <c r="A28" s="353" t="s">
        <v>307</v>
      </c>
    </row>
    <row r="29" ht="12.75">
      <c r="G29" s="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M33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1" width="35.00390625" style="0" customWidth="1"/>
  </cols>
  <sheetData>
    <row r="1" ht="12.75">
      <c r="A1" s="176" t="s">
        <v>261</v>
      </c>
    </row>
    <row r="2" spans="1:11" ht="12.75">
      <c r="A2" s="188"/>
      <c r="B2" s="191">
        <v>2005</v>
      </c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</row>
    <row r="3" spans="1:11" ht="12.75">
      <c r="A3" s="194" t="s">
        <v>204</v>
      </c>
      <c r="B3" s="189"/>
      <c r="C3" s="189"/>
      <c r="D3" s="189"/>
      <c r="E3" s="189"/>
      <c r="F3" s="189"/>
      <c r="G3" s="189"/>
      <c r="H3" s="189"/>
      <c r="I3" s="189"/>
      <c r="J3" s="189"/>
      <c r="K3" s="314"/>
    </row>
    <row r="4" spans="1:11" s="193" customFormat="1" ht="12.75">
      <c r="A4" s="192" t="s">
        <v>139</v>
      </c>
      <c r="B4" s="195">
        <v>6.85</v>
      </c>
      <c r="C4" s="195">
        <v>6.2</v>
      </c>
      <c r="D4" s="195">
        <v>6.53</v>
      </c>
      <c r="E4" s="195">
        <v>7.04</v>
      </c>
      <c r="F4" s="195">
        <v>7.1</v>
      </c>
      <c r="G4" s="195">
        <v>6.87</v>
      </c>
      <c r="H4" s="195">
        <v>6.87</v>
      </c>
      <c r="I4" s="195">
        <v>7.3</v>
      </c>
      <c r="J4" s="195">
        <v>8.67</v>
      </c>
      <c r="K4" s="195">
        <v>9.4</v>
      </c>
    </row>
    <row r="5" spans="1:11" ht="12.75">
      <c r="A5" s="189" t="s">
        <v>138</v>
      </c>
      <c r="B5" s="196">
        <v>9.59</v>
      </c>
      <c r="C5" s="196">
        <v>6.14</v>
      </c>
      <c r="D5" s="196">
        <v>7.32</v>
      </c>
      <c r="E5" s="196">
        <v>7.93</v>
      </c>
      <c r="F5" s="196">
        <v>9.85</v>
      </c>
      <c r="G5" s="196">
        <v>10.72</v>
      </c>
      <c r="H5" s="196">
        <v>8.38</v>
      </c>
      <c r="I5" s="196">
        <v>8.7</v>
      </c>
      <c r="J5" s="196">
        <v>9.98</v>
      </c>
      <c r="K5" s="196">
        <v>10.6</v>
      </c>
    </row>
    <row r="6" spans="1:11" ht="12.75">
      <c r="A6" s="189" t="s">
        <v>140</v>
      </c>
      <c r="B6" s="196">
        <v>19.3861</v>
      </c>
      <c r="C6" s="196">
        <v>10.6595</v>
      </c>
      <c r="D6" s="196">
        <v>18.4288</v>
      </c>
      <c r="E6" s="196">
        <v>8.39</v>
      </c>
      <c r="F6" s="196">
        <v>16.0115</v>
      </c>
      <c r="G6" s="196">
        <v>18.4</v>
      </c>
      <c r="H6" s="196">
        <v>19.6</v>
      </c>
      <c r="I6" s="196">
        <v>20.5</v>
      </c>
      <c r="J6" s="196">
        <v>20.93</v>
      </c>
      <c r="K6" s="196">
        <v>18.2</v>
      </c>
    </row>
    <row r="7" spans="1:11" ht="12.75">
      <c r="A7" s="189" t="s">
        <v>310</v>
      </c>
      <c r="B7" s="196">
        <v>17.3</v>
      </c>
      <c r="C7" s="196">
        <v>13.2</v>
      </c>
      <c r="D7" s="196">
        <v>17.4</v>
      </c>
      <c r="E7" s="196">
        <v>10.3</v>
      </c>
      <c r="F7" s="196">
        <v>15.9</v>
      </c>
      <c r="G7" s="196">
        <v>16.5</v>
      </c>
      <c r="H7" s="196">
        <v>15.9</v>
      </c>
      <c r="I7" s="196">
        <v>17.8</v>
      </c>
      <c r="J7" s="196">
        <v>17</v>
      </c>
      <c r="K7" s="196">
        <v>17.39</v>
      </c>
    </row>
    <row r="8" spans="1:11" ht="12.75">
      <c r="A8" s="189" t="s">
        <v>2</v>
      </c>
      <c r="B8" s="196">
        <v>11.6</v>
      </c>
      <c r="C8" s="196">
        <v>11.5</v>
      </c>
      <c r="D8" s="196">
        <v>11.9</v>
      </c>
      <c r="E8" s="196">
        <v>11.8</v>
      </c>
      <c r="F8" s="196">
        <v>11.9</v>
      </c>
      <c r="G8" s="196">
        <v>11.7</v>
      </c>
      <c r="H8" s="196">
        <v>12.2</v>
      </c>
      <c r="I8" s="196">
        <v>12</v>
      </c>
      <c r="J8" s="196">
        <v>11.5</v>
      </c>
      <c r="K8" s="197">
        <v>11.82</v>
      </c>
    </row>
    <row r="9" spans="1:11" ht="12.75">
      <c r="A9" s="189"/>
      <c r="B9" s="196"/>
      <c r="C9" s="196"/>
      <c r="D9" s="196"/>
      <c r="E9" s="196"/>
      <c r="F9" s="196"/>
      <c r="G9" s="196"/>
      <c r="H9" s="196"/>
      <c r="I9" s="197"/>
      <c r="J9" s="197"/>
      <c r="K9" s="197"/>
    </row>
    <row r="10" spans="1:11" s="193" customFormat="1" ht="12.75">
      <c r="A10" s="194" t="s">
        <v>141</v>
      </c>
      <c r="B10" s="196"/>
      <c r="C10" s="196"/>
      <c r="D10" s="196"/>
      <c r="E10" s="196"/>
      <c r="F10" s="196"/>
      <c r="G10" s="196"/>
      <c r="H10" s="196"/>
      <c r="I10" s="197"/>
      <c r="J10" s="197"/>
      <c r="K10" s="197"/>
    </row>
    <row r="11" spans="1:13" ht="12.75">
      <c r="A11" s="192" t="s">
        <v>139</v>
      </c>
      <c r="B11" s="195">
        <v>22.64</v>
      </c>
      <c r="C11" s="195">
        <v>21.52</v>
      </c>
      <c r="D11" s="195">
        <v>22.77</v>
      </c>
      <c r="E11" s="195">
        <v>23.75</v>
      </c>
      <c r="F11" s="195">
        <v>21.62</v>
      </c>
      <c r="G11" s="195">
        <v>24.82</v>
      </c>
      <c r="H11" s="195">
        <v>24.37</v>
      </c>
      <c r="I11" s="195">
        <v>25</v>
      </c>
      <c r="J11" s="195">
        <v>26.92</v>
      </c>
      <c r="K11" s="195">
        <v>28.5</v>
      </c>
      <c r="M11" s="336"/>
    </row>
    <row r="12" spans="1:11" ht="12.75">
      <c r="A12" s="189" t="s">
        <v>138</v>
      </c>
      <c r="B12" s="196">
        <v>22.46</v>
      </c>
      <c r="C12" s="196">
        <v>17.7</v>
      </c>
      <c r="D12" s="196">
        <v>19.5</v>
      </c>
      <c r="E12" s="196">
        <v>20.92</v>
      </c>
      <c r="F12" s="196">
        <v>26.67</v>
      </c>
      <c r="G12" s="196">
        <v>27.73</v>
      </c>
      <c r="H12" s="196">
        <v>23.9</v>
      </c>
      <c r="I12" s="197">
        <v>24.8</v>
      </c>
      <c r="J12" s="196">
        <v>26.34</v>
      </c>
      <c r="K12" s="196">
        <v>23.9</v>
      </c>
    </row>
    <row r="13" spans="1:11" ht="12.75">
      <c r="A13" s="189" t="s">
        <v>140</v>
      </c>
      <c r="B13" s="196">
        <v>39.9842</v>
      </c>
      <c r="C13" s="196">
        <v>30.1655</v>
      </c>
      <c r="D13" s="196">
        <v>40.6144</v>
      </c>
      <c r="E13" s="196">
        <v>25.573</v>
      </c>
      <c r="F13" s="196">
        <v>35.0277</v>
      </c>
      <c r="G13" s="196">
        <v>38.946119968948</v>
      </c>
      <c r="H13" s="196">
        <v>42</v>
      </c>
      <c r="I13" s="197">
        <v>34.8</v>
      </c>
      <c r="J13" s="196">
        <v>42.64</v>
      </c>
      <c r="K13" s="196">
        <v>38.3</v>
      </c>
    </row>
    <row r="14" spans="1:11" ht="12.75">
      <c r="A14" s="189" t="s">
        <v>310</v>
      </c>
      <c r="B14" s="196">
        <v>36.5</v>
      </c>
      <c r="C14" s="196">
        <v>28.9</v>
      </c>
      <c r="D14" s="196">
        <v>37</v>
      </c>
      <c r="E14" s="196">
        <v>22.1</v>
      </c>
      <c r="F14" s="196">
        <v>30.4</v>
      </c>
      <c r="G14" s="196">
        <v>32</v>
      </c>
      <c r="H14" s="196">
        <v>33.5</v>
      </c>
      <c r="I14" s="197">
        <v>34.8</v>
      </c>
      <c r="J14" s="196">
        <v>35.55</v>
      </c>
      <c r="K14" s="196">
        <v>30.7</v>
      </c>
    </row>
    <row r="15" spans="1:11" ht="12.75">
      <c r="A15" s="189" t="s">
        <v>2</v>
      </c>
      <c r="B15" s="196">
        <v>29.2663</v>
      </c>
      <c r="C15" s="196">
        <v>28.5616</v>
      </c>
      <c r="D15" s="196">
        <v>29.4579</v>
      </c>
      <c r="E15" s="196">
        <v>28.1739</v>
      </c>
      <c r="F15" s="196">
        <v>28.5583</v>
      </c>
      <c r="G15" s="196">
        <v>27.9408436009435</v>
      </c>
      <c r="H15" s="196">
        <v>28.6</v>
      </c>
      <c r="I15" s="197">
        <v>28.7</v>
      </c>
      <c r="J15" s="196">
        <v>27.1</v>
      </c>
      <c r="K15" s="196">
        <v>27.06</v>
      </c>
    </row>
    <row r="16" spans="1:11" ht="12.75">
      <c r="A16" s="189"/>
      <c r="B16" s="196"/>
      <c r="C16" s="196"/>
      <c r="D16" s="196"/>
      <c r="E16" s="196"/>
      <c r="F16" s="196"/>
      <c r="G16" s="196"/>
      <c r="H16" s="196"/>
      <c r="I16" s="197"/>
      <c r="J16" s="197"/>
      <c r="K16" s="197"/>
    </row>
    <row r="17" spans="1:11" s="193" customFormat="1" ht="12.75">
      <c r="A17" s="194" t="s">
        <v>142</v>
      </c>
      <c r="B17" s="196"/>
      <c r="C17" s="196"/>
      <c r="D17" s="196"/>
      <c r="E17" s="196"/>
      <c r="F17" s="196"/>
      <c r="G17" s="196"/>
      <c r="H17" s="196"/>
      <c r="I17" s="197"/>
      <c r="J17" s="197"/>
      <c r="K17" s="197"/>
    </row>
    <row r="18" spans="1:11" ht="12.75">
      <c r="A18" s="192" t="s">
        <v>139</v>
      </c>
      <c r="B18" s="195">
        <v>30.54</v>
      </c>
      <c r="C18" s="195">
        <v>28.66</v>
      </c>
      <c r="D18" s="195">
        <v>28.29</v>
      </c>
      <c r="E18" s="195">
        <v>29.6</v>
      </c>
      <c r="F18" s="195">
        <v>32.93</v>
      </c>
      <c r="G18" s="195">
        <v>27.77</v>
      </c>
      <c r="H18" s="195">
        <v>27.98</v>
      </c>
      <c r="I18" s="195">
        <v>29.26</v>
      </c>
      <c r="J18" s="195">
        <v>32.1</v>
      </c>
      <c r="K18" s="195">
        <v>32.89</v>
      </c>
    </row>
    <row r="19" spans="1:11" ht="12.75">
      <c r="A19" s="189" t="s">
        <v>138</v>
      </c>
      <c r="B19" s="196">
        <v>41.49</v>
      </c>
      <c r="C19" s="196">
        <v>34.87</v>
      </c>
      <c r="D19" s="196">
        <v>37.24</v>
      </c>
      <c r="E19" s="196">
        <v>37.32</v>
      </c>
      <c r="F19" s="196">
        <v>36.38</v>
      </c>
      <c r="G19" s="196">
        <v>39.29</v>
      </c>
      <c r="H19" s="196">
        <v>35.56</v>
      </c>
      <c r="I19" s="197">
        <v>35.2</v>
      </c>
      <c r="J19" s="196">
        <v>37.92</v>
      </c>
      <c r="K19" s="197">
        <v>43.8</v>
      </c>
    </row>
    <row r="20" spans="1:11" ht="12.75">
      <c r="A20" s="189" t="s">
        <v>140</v>
      </c>
      <c r="B20" s="196">
        <v>48.6604</v>
      </c>
      <c r="C20" s="196">
        <v>35.143</v>
      </c>
      <c r="D20" s="196">
        <v>45.28</v>
      </c>
      <c r="E20" s="196">
        <v>32.8102</v>
      </c>
      <c r="F20" s="196">
        <v>45.9602</v>
      </c>
      <c r="G20" s="196">
        <v>45.335810072203195</v>
      </c>
      <c r="H20" s="196">
        <v>46.6</v>
      </c>
      <c r="I20" s="197">
        <v>51.3</v>
      </c>
      <c r="J20" s="196">
        <v>48.08</v>
      </c>
      <c r="K20" s="197">
        <v>47.6</v>
      </c>
    </row>
    <row r="21" spans="1:11" ht="12.75">
      <c r="A21" s="189" t="s">
        <v>310</v>
      </c>
      <c r="B21" s="196">
        <v>47.4</v>
      </c>
      <c r="C21" s="196">
        <v>45.7</v>
      </c>
      <c r="D21" s="196">
        <v>47</v>
      </c>
      <c r="E21" s="196">
        <v>46.8</v>
      </c>
      <c r="F21" s="196">
        <v>52.5</v>
      </c>
      <c r="G21" s="196">
        <v>51.5</v>
      </c>
      <c r="H21" s="196">
        <v>47.5</v>
      </c>
      <c r="I21" s="197">
        <v>51.3</v>
      </c>
      <c r="J21" s="196">
        <v>50.66</v>
      </c>
      <c r="K21" s="197">
        <v>56.6</v>
      </c>
    </row>
    <row r="22" spans="1:11" ht="12.75">
      <c r="A22" s="189" t="s">
        <v>2</v>
      </c>
      <c r="B22" s="196">
        <v>38.7995</v>
      </c>
      <c r="C22" s="196">
        <v>40.0878</v>
      </c>
      <c r="D22" s="196">
        <v>40.4358</v>
      </c>
      <c r="E22" s="196">
        <v>41.3988</v>
      </c>
      <c r="F22" s="196">
        <v>41.6286</v>
      </c>
      <c r="G22" s="196">
        <v>41.541932142650204</v>
      </c>
      <c r="H22" s="196">
        <v>42.6</v>
      </c>
      <c r="I22" s="197">
        <v>43.2</v>
      </c>
      <c r="J22" s="197">
        <v>42.4</v>
      </c>
      <c r="K22" s="197">
        <v>43.7</v>
      </c>
    </row>
    <row r="23" spans="1:11" ht="12.75">
      <c r="A23" s="189"/>
      <c r="B23" s="196"/>
      <c r="C23" s="196"/>
      <c r="D23" s="196"/>
      <c r="E23" s="196"/>
      <c r="F23" s="196"/>
      <c r="G23" s="196"/>
      <c r="H23" s="196"/>
      <c r="I23" s="197"/>
      <c r="J23" s="197"/>
      <c r="K23" s="197"/>
    </row>
    <row r="24" spans="1:11" s="193" customFormat="1" ht="12.75">
      <c r="A24" s="194" t="s">
        <v>143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ht="12.75">
      <c r="A25" s="192" t="s">
        <v>139</v>
      </c>
      <c r="B25" s="198">
        <v>1.97</v>
      </c>
      <c r="C25" s="198">
        <v>1.91</v>
      </c>
      <c r="D25" s="198">
        <v>1.91</v>
      </c>
      <c r="E25" s="198">
        <v>1.93</v>
      </c>
      <c r="F25" s="198">
        <v>1.92</v>
      </c>
      <c r="G25" s="198">
        <v>1.88</v>
      </c>
      <c r="H25" s="198">
        <v>1.86</v>
      </c>
      <c r="I25" s="199">
        <v>1.86</v>
      </c>
      <c r="J25" s="199">
        <v>1.96</v>
      </c>
      <c r="K25" s="198">
        <v>1.93</v>
      </c>
    </row>
    <row r="26" spans="1:11" ht="12.75">
      <c r="A26" s="189" t="s">
        <v>138</v>
      </c>
      <c r="B26" s="200">
        <v>2.47</v>
      </c>
      <c r="C26" s="200">
        <v>2.08</v>
      </c>
      <c r="D26" s="200">
        <v>2.24</v>
      </c>
      <c r="E26" s="200">
        <v>2.19</v>
      </c>
      <c r="F26" s="200">
        <v>2.37</v>
      </c>
      <c r="G26" s="200">
        <v>2.35</v>
      </c>
      <c r="H26" s="200">
        <v>2.14</v>
      </c>
      <c r="I26" s="197">
        <v>2.07</v>
      </c>
      <c r="J26" s="197">
        <v>2.23</v>
      </c>
      <c r="K26" s="200">
        <v>2.23</v>
      </c>
    </row>
    <row r="27" spans="1:11" ht="12.75">
      <c r="A27" s="189" t="s">
        <v>140</v>
      </c>
      <c r="B27" s="200">
        <v>3.84963</v>
      </c>
      <c r="C27" s="200">
        <v>2.68267</v>
      </c>
      <c r="D27" s="200">
        <v>3.6985</v>
      </c>
      <c r="E27" s="200">
        <v>2.14028</v>
      </c>
      <c r="F27" s="200">
        <v>3.5679</v>
      </c>
      <c r="G27" s="200">
        <v>3.81285767269081</v>
      </c>
      <c r="H27" s="200">
        <v>4.04</v>
      </c>
      <c r="I27" s="197">
        <v>4.21</v>
      </c>
      <c r="J27" s="197">
        <v>4.24</v>
      </c>
      <c r="K27" s="200">
        <v>4.12</v>
      </c>
    </row>
    <row r="28" spans="1:11" ht="12.75">
      <c r="A28" s="189" t="s">
        <v>310</v>
      </c>
      <c r="B28" s="200">
        <v>3.48</v>
      </c>
      <c r="C28" s="200">
        <v>3.02</v>
      </c>
      <c r="D28" s="200">
        <v>3.69</v>
      </c>
      <c r="E28" s="200">
        <v>2.81</v>
      </c>
      <c r="F28" s="200">
        <v>3.62</v>
      </c>
      <c r="G28" s="200">
        <v>3.67</v>
      </c>
      <c r="H28" s="200">
        <v>3.19</v>
      </c>
      <c r="I28" s="200">
        <v>3.41</v>
      </c>
      <c r="J28" s="200">
        <v>3.37</v>
      </c>
      <c r="K28" s="200">
        <v>3.61</v>
      </c>
    </row>
    <row r="29" spans="1:11" ht="12.75">
      <c r="A29" s="190" t="s">
        <v>2</v>
      </c>
      <c r="B29" s="201">
        <v>2.76492</v>
      </c>
      <c r="C29" s="201">
        <v>2.67274</v>
      </c>
      <c r="D29" s="201">
        <v>2.77168</v>
      </c>
      <c r="E29" s="201">
        <v>2.67123</v>
      </c>
      <c r="F29" s="201">
        <v>2.75429</v>
      </c>
      <c r="G29" s="201">
        <v>2.71943831800843</v>
      </c>
      <c r="H29" s="201">
        <v>2.73</v>
      </c>
      <c r="I29" s="202">
        <v>2.72</v>
      </c>
      <c r="J29" s="202">
        <v>2.64</v>
      </c>
      <c r="K29" s="202">
        <v>2.67</v>
      </c>
    </row>
    <row r="30" spans="1:9" ht="12.75">
      <c r="A30" s="187" t="s">
        <v>205</v>
      </c>
      <c r="B30" s="187"/>
      <c r="C30" s="187"/>
      <c r="D30" s="187"/>
      <c r="E30" s="187"/>
      <c r="F30" s="187"/>
      <c r="G30" s="187"/>
      <c r="H30" s="187"/>
      <c r="I30" s="187"/>
    </row>
    <row r="31" spans="1:9" ht="12.75">
      <c r="A31" s="187" t="s">
        <v>206</v>
      </c>
      <c r="B31" s="187"/>
      <c r="C31" s="187"/>
      <c r="D31" s="187"/>
      <c r="E31" s="187"/>
      <c r="F31" s="187"/>
      <c r="G31" s="187"/>
      <c r="H31" s="187"/>
      <c r="I31" s="187"/>
    </row>
    <row r="32" spans="1:9" ht="12.75">
      <c r="A32" s="187"/>
      <c r="B32" s="187"/>
      <c r="C32" s="187"/>
      <c r="D32" s="187"/>
      <c r="E32" s="187"/>
      <c r="F32" s="187"/>
      <c r="G32" s="187"/>
      <c r="H32" s="187"/>
      <c r="I32" s="187"/>
    </row>
    <row r="33" spans="1:9" ht="12.75">
      <c r="A33" s="187"/>
      <c r="B33" s="187"/>
      <c r="C33" s="187"/>
      <c r="D33" s="187"/>
      <c r="E33" s="187"/>
      <c r="F33" s="187"/>
      <c r="G33" s="187"/>
      <c r="H33" s="187"/>
      <c r="I33" s="18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77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43.28125" style="13" customWidth="1"/>
    <col min="2" max="2" width="11.28125" style="13" customWidth="1"/>
    <col min="3" max="3" width="9.00390625" style="13" customWidth="1"/>
    <col min="4" max="4" width="11.28125" style="13" customWidth="1"/>
    <col min="5" max="6" width="10.00390625" style="13" customWidth="1"/>
    <col min="7" max="16384" width="11.421875" style="13" customWidth="1"/>
  </cols>
  <sheetData>
    <row r="1" ht="39" customHeight="1">
      <c r="A1" s="149" t="s">
        <v>275</v>
      </c>
    </row>
    <row r="2" spans="1:6" ht="33.75">
      <c r="A2" s="152"/>
      <c r="B2" s="126" t="s">
        <v>188</v>
      </c>
      <c r="C2" s="126" t="s">
        <v>168</v>
      </c>
      <c r="D2" s="126" t="s">
        <v>169</v>
      </c>
      <c r="E2" s="126" t="s">
        <v>170</v>
      </c>
      <c r="F2" s="153" t="s">
        <v>1</v>
      </c>
    </row>
    <row r="3" spans="1:6" ht="11.25" customHeight="1">
      <c r="A3" s="18" t="s">
        <v>145</v>
      </c>
      <c r="B3" s="267"/>
      <c r="C3" s="267"/>
      <c r="D3" s="267"/>
      <c r="E3" s="267"/>
      <c r="F3" s="29">
        <v>47.6</v>
      </c>
    </row>
    <row r="4" spans="1:6" ht="11.25" customHeight="1">
      <c r="A4" s="154" t="s">
        <v>139</v>
      </c>
      <c r="B4" s="157">
        <v>30.07</v>
      </c>
      <c r="C4" s="157">
        <v>31.78</v>
      </c>
      <c r="D4" s="157">
        <v>49.04</v>
      </c>
      <c r="E4" s="157">
        <v>51.76</v>
      </c>
      <c r="F4" s="158">
        <v>32.89</v>
      </c>
    </row>
    <row r="5" spans="1:6" ht="11.25" customHeight="1">
      <c r="A5" s="154" t="s">
        <v>138</v>
      </c>
      <c r="B5" s="155">
        <v>42.34</v>
      </c>
      <c r="C5" s="155">
        <v>33.8</v>
      </c>
      <c r="D5" s="155">
        <v>65.33</v>
      </c>
      <c r="E5" s="155">
        <v>67.66</v>
      </c>
      <c r="F5" s="156">
        <v>43.8</v>
      </c>
    </row>
    <row r="6" spans="1:6" ht="11.25" customHeight="1">
      <c r="A6" s="18" t="s">
        <v>147</v>
      </c>
      <c r="B6" s="267"/>
      <c r="C6" s="267"/>
      <c r="D6" s="267"/>
      <c r="E6" s="267"/>
      <c r="F6" s="29" t="s">
        <v>21</v>
      </c>
    </row>
    <row r="7" spans="1:6" ht="11.25" customHeight="1">
      <c r="A7" s="19" t="s">
        <v>189</v>
      </c>
      <c r="B7" s="267"/>
      <c r="C7" s="267"/>
      <c r="D7" s="267"/>
      <c r="E7" s="267"/>
      <c r="F7" s="29" t="s">
        <v>21</v>
      </c>
    </row>
    <row r="8" spans="1:6" ht="11.25" customHeight="1">
      <c r="A8" s="18" t="s">
        <v>148</v>
      </c>
      <c r="B8" s="267"/>
      <c r="C8" s="267"/>
      <c r="D8" s="267"/>
      <c r="E8" s="267"/>
      <c r="F8" s="29" t="s">
        <v>21</v>
      </c>
    </row>
    <row r="9" spans="1:6" ht="11.25" customHeight="1">
      <c r="A9" s="19" t="s">
        <v>190</v>
      </c>
      <c r="B9" s="267"/>
      <c r="C9" s="267"/>
      <c r="D9" s="267"/>
      <c r="E9" s="267"/>
      <c r="F9" s="29" t="s">
        <v>21</v>
      </c>
    </row>
    <row r="10" spans="1:6" ht="11.25" customHeight="1">
      <c r="A10" s="152" t="s">
        <v>146</v>
      </c>
      <c r="B10" s="159">
        <v>32.3</v>
      </c>
      <c r="C10" s="159">
        <v>34.8</v>
      </c>
      <c r="D10" s="159">
        <v>55.5</v>
      </c>
      <c r="E10" s="159">
        <v>56.5</v>
      </c>
      <c r="F10" s="31">
        <v>43.7</v>
      </c>
    </row>
    <row r="11" spans="1:8" ht="10.5" customHeight="1">
      <c r="A11" s="26" t="s">
        <v>205</v>
      </c>
      <c r="F11" s="27"/>
      <c r="G11" s="21"/>
      <c r="H11" s="21"/>
    </row>
    <row r="12" spans="1:15" s="175" customFormat="1" ht="11.25">
      <c r="A12" s="175" t="s">
        <v>206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4" ht="11.25">
      <c r="A14" s="32"/>
    </row>
    <row r="17" ht="39" customHeight="1">
      <c r="A17" s="149" t="s">
        <v>276</v>
      </c>
    </row>
    <row r="18" spans="1:6" ht="33.75">
      <c r="A18" s="152"/>
      <c r="B18" s="126" t="s">
        <v>188</v>
      </c>
      <c r="C18" s="126" t="s">
        <v>168</v>
      </c>
      <c r="D18" s="126" t="s">
        <v>169</v>
      </c>
      <c r="E18" s="126" t="s">
        <v>170</v>
      </c>
      <c r="F18" s="153" t="s">
        <v>1</v>
      </c>
    </row>
    <row r="19" spans="1:6" ht="11.25" customHeight="1">
      <c r="A19" s="18" t="s">
        <v>145</v>
      </c>
      <c r="B19" s="267"/>
      <c r="C19" s="267"/>
      <c r="D19" s="267"/>
      <c r="E19" s="267"/>
      <c r="F19" s="29" t="s">
        <v>311</v>
      </c>
    </row>
    <row r="20" spans="1:6" ht="11.25" customHeight="1">
      <c r="A20" s="154" t="s">
        <v>139</v>
      </c>
      <c r="B20" s="157">
        <v>28.56</v>
      </c>
      <c r="C20" s="157">
        <v>33.08</v>
      </c>
      <c r="D20" s="157">
        <v>49.22</v>
      </c>
      <c r="E20" s="157">
        <v>44.25</v>
      </c>
      <c r="F20" s="158">
        <v>32.1</v>
      </c>
    </row>
    <row r="21" spans="1:6" ht="11.25" customHeight="1">
      <c r="A21" s="154" t="s">
        <v>138</v>
      </c>
      <c r="B21" s="155">
        <v>37.45</v>
      </c>
      <c r="C21" s="155">
        <v>30.25</v>
      </c>
      <c r="D21" s="155">
        <v>51.56</v>
      </c>
      <c r="E21" s="155">
        <v>45.12</v>
      </c>
      <c r="F21" s="156">
        <v>37.92</v>
      </c>
    </row>
    <row r="22" spans="1:6" ht="11.25" customHeight="1">
      <c r="A22" s="18" t="s">
        <v>147</v>
      </c>
      <c r="B22" s="267"/>
      <c r="C22" s="267"/>
      <c r="D22" s="267"/>
      <c r="E22" s="267"/>
      <c r="F22" s="29" t="s">
        <v>21</v>
      </c>
    </row>
    <row r="23" spans="1:6" ht="11.25" customHeight="1">
      <c r="A23" s="19" t="s">
        <v>189</v>
      </c>
      <c r="B23" s="267"/>
      <c r="C23" s="267"/>
      <c r="D23" s="267"/>
      <c r="E23" s="267"/>
      <c r="F23" s="29" t="s">
        <v>21</v>
      </c>
    </row>
    <row r="24" spans="1:6" ht="11.25" customHeight="1">
      <c r="A24" s="18" t="s">
        <v>148</v>
      </c>
      <c r="B24" s="267"/>
      <c r="C24" s="267"/>
      <c r="D24" s="267"/>
      <c r="E24" s="267"/>
      <c r="F24" s="29" t="s">
        <v>21</v>
      </c>
    </row>
    <row r="25" spans="1:6" ht="11.25" customHeight="1">
      <c r="A25" s="19" t="s">
        <v>190</v>
      </c>
      <c r="B25" s="267"/>
      <c r="C25" s="267"/>
      <c r="D25" s="267"/>
      <c r="E25" s="267"/>
      <c r="F25" s="29" t="s">
        <v>21</v>
      </c>
    </row>
    <row r="26" spans="1:6" ht="11.25" customHeight="1">
      <c r="A26" s="152" t="s">
        <v>146</v>
      </c>
      <c r="B26" s="315">
        <v>32.3</v>
      </c>
      <c r="C26" s="315">
        <v>35.4</v>
      </c>
      <c r="D26" s="315">
        <v>54.6</v>
      </c>
      <c r="E26" s="315">
        <v>54.6</v>
      </c>
      <c r="F26" s="31">
        <v>42.4</v>
      </c>
    </row>
    <row r="27" spans="1:8" ht="10.5" customHeight="1">
      <c r="A27" s="26" t="s">
        <v>205</v>
      </c>
      <c r="F27" s="27"/>
      <c r="G27" s="21"/>
      <c r="H27" s="21"/>
    </row>
    <row r="28" spans="1:15" s="175" customFormat="1" ht="11.25">
      <c r="A28" s="175" t="s">
        <v>206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30" ht="11.25">
      <c r="A30" s="32"/>
    </row>
    <row r="33" ht="39" customHeight="1">
      <c r="A33" s="149" t="s">
        <v>220</v>
      </c>
    </row>
    <row r="34" spans="1:6" ht="33.75">
      <c r="A34" s="152"/>
      <c r="B34" s="126" t="s">
        <v>188</v>
      </c>
      <c r="C34" s="126" t="s">
        <v>168</v>
      </c>
      <c r="D34" s="126" t="s">
        <v>169</v>
      </c>
      <c r="E34" s="126" t="s">
        <v>170</v>
      </c>
      <c r="F34" s="153" t="s">
        <v>1</v>
      </c>
    </row>
    <row r="35" spans="1:6" ht="11.25" customHeight="1">
      <c r="A35" s="18" t="s">
        <v>145</v>
      </c>
      <c r="B35" s="267"/>
      <c r="C35" s="267"/>
      <c r="D35" s="267"/>
      <c r="E35" s="267"/>
      <c r="F35" s="29">
        <v>47.1</v>
      </c>
    </row>
    <row r="36" spans="1:6" ht="11.25" customHeight="1">
      <c r="A36" s="154" t="s">
        <v>139</v>
      </c>
      <c r="B36" s="157">
        <v>26.93</v>
      </c>
      <c r="C36" s="157">
        <v>29.21</v>
      </c>
      <c r="D36" s="157">
        <v>45.52</v>
      </c>
      <c r="E36" s="157">
        <v>39.34</v>
      </c>
      <c r="F36" s="158">
        <v>29.26</v>
      </c>
    </row>
    <row r="37" spans="1:6" ht="11.25" customHeight="1">
      <c r="A37" s="154" t="s">
        <v>138</v>
      </c>
      <c r="B37" s="155">
        <v>34.91</v>
      </c>
      <c r="C37" s="155">
        <v>21.97</v>
      </c>
      <c r="D37" s="155">
        <v>52.97</v>
      </c>
      <c r="E37" s="155">
        <v>46.24</v>
      </c>
      <c r="F37" s="156">
        <v>35.22</v>
      </c>
    </row>
    <row r="38" spans="1:6" ht="11.25" customHeight="1">
      <c r="A38" s="18" t="s">
        <v>147</v>
      </c>
      <c r="B38" s="267"/>
      <c r="C38" s="267"/>
      <c r="D38" s="267"/>
      <c r="E38" s="267"/>
      <c r="F38" s="29">
        <v>47.9</v>
      </c>
    </row>
    <row r="39" spans="1:6" ht="11.25" customHeight="1">
      <c r="A39" s="19" t="s">
        <v>189</v>
      </c>
      <c r="B39" s="267"/>
      <c r="C39" s="267"/>
      <c r="D39" s="267"/>
      <c r="E39" s="267"/>
      <c r="F39" s="29">
        <v>59.3</v>
      </c>
    </row>
    <row r="40" spans="1:6" ht="11.25" customHeight="1">
      <c r="A40" s="18" t="s">
        <v>148</v>
      </c>
      <c r="B40" s="267"/>
      <c r="C40" s="267"/>
      <c r="D40" s="267"/>
      <c r="E40" s="267"/>
      <c r="F40" s="29">
        <v>46.9</v>
      </c>
    </row>
    <row r="41" spans="1:6" ht="11.25" customHeight="1">
      <c r="A41" s="19" t="s">
        <v>190</v>
      </c>
      <c r="B41" s="267"/>
      <c r="C41" s="267"/>
      <c r="D41" s="267"/>
      <c r="E41" s="267"/>
      <c r="F41" s="29">
        <v>66</v>
      </c>
    </row>
    <row r="42" spans="1:6" ht="11.25" customHeight="1">
      <c r="A42" s="152" t="s">
        <v>146</v>
      </c>
      <c r="B42" s="275"/>
      <c r="C42" s="275"/>
      <c r="D42" s="275"/>
      <c r="E42" s="275"/>
      <c r="F42" s="31">
        <v>43.2</v>
      </c>
    </row>
    <row r="43" spans="1:8" ht="10.5" customHeight="1">
      <c r="A43" s="26" t="s">
        <v>205</v>
      </c>
      <c r="F43" s="27"/>
      <c r="G43" s="21"/>
      <c r="H43" s="21"/>
    </row>
    <row r="44" spans="1:15" s="175" customFormat="1" ht="11.25">
      <c r="A44" s="175" t="s">
        <v>206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6" ht="11.25">
      <c r="A46" s="32"/>
    </row>
    <row r="49" ht="12.75">
      <c r="A49" s="149" t="s">
        <v>219</v>
      </c>
    </row>
    <row r="50" spans="1:6" ht="33.75">
      <c r="A50" s="152"/>
      <c r="B50" s="126" t="s">
        <v>188</v>
      </c>
      <c r="C50" s="126" t="s">
        <v>168</v>
      </c>
      <c r="D50" s="126" t="s">
        <v>169</v>
      </c>
      <c r="E50" s="126" t="s">
        <v>170</v>
      </c>
      <c r="F50" s="153" t="s">
        <v>1</v>
      </c>
    </row>
    <row r="51" spans="1:6" ht="11.25">
      <c r="A51" s="18" t="s">
        <v>145</v>
      </c>
      <c r="B51" s="267"/>
      <c r="C51" s="267"/>
      <c r="D51" s="267"/>
      <c r="E51" s="267"/>
      <c r="F51" s="29">
        <v>46.6</v>
      </c>
    </row>
    <row r="52" spans="1:6" ht="11.25">
      <c r="A52" s="154" t="s">
        <v>139</v>
      </c>
      <c r="B52" s="157">
        <v>25.63</v>
      </c>
      <c r="C52" s="157">
        <v>29.01</v>
      </c>
      <c r="D52" s="157">
        <v>43.14</v>
      </c>
      <c r="E52" s="157">
        <v>38.91</v>
      </c>
      <c r="F52" s="158">
        <v>27.98</v>
      </c>
    </row>
    <row r="53" spans="1:6" ht="11.25">
      <c r="A53" s="154" t="s">
        <v>138</v>
      </c>
      <c r="B53" s="155">
        <v>34.08</v>
      </c>
      <c r="C53" s="155">
        <v>24.85</v>
      </c>
      <c r="D53" s="155">
        <v>51.92</v>
      </c>
      <c r="E53" s="155">
        <v>50.44</v>
      </c>
      <c r="F53" s="156">
        <v>35.56</v>
      </c>
    </row>
    <row r="54" spans="1:6" ht="11.25">
      <c r="A54" s="18" t="s">
        <v>147</v>
      </c>
      <c r="B54" s="267"/>
      <c r="C54" s="267"/>
      <c r="D54" s="267"/>
      <c r="E54" s="267"/>
      <c r="F54" s="29">
        <v>49.7</v>
      </c>
    </row>
    <row r="55" spans="1:6" ht="11.25">
      <c r="A55" s="19" t="s">
        <v>189</v>
      </c>
      <c r="B55" s="267"/>
      <c r="C55" s="267"/>
      <c r="D55" s="267"/>
      <c r="E55" s="267"/>
      <c r="F55" s="29">
        <v>46.6</v>
      </c>
    </row>
    <row r="56" spans="1:6" ht="11.25">
      <c r="A56" s="18" t="s">
        <v>148</v>
      </c>
      <c r="B56" s="267"/>
      <c r="C56" s="267"/>
      <c r="D56" s="267"/>
      <c r="E56" s="267"/>
      <c r="F56" s="29">
        <v>46.1</v>
      </c>
    </row>
    <row r="57" spans="1:6" ht="11.25">
      <c r="A57" s="19" t="s">
        <v>190</v>
      </c>
      <c r="B57" s="267"/>
      <c r="C57" s="267"/>
      <c r="D57" s="267"/>
      <c r="E57" s="267"/>
      <c r="F57" s="29">
        <v>50.1</v>
      </c>
    </row>
    <row r="58" spans="1:6" ht="11.25">
      <c r="A58" s="152" t="s">
        <v>146</v>
      </c>
      <c r="B58" s="159">
        <v>32.3</v>
      </c>
      <c r="C58" s="159">
        <v>34.8</v>
      </c>
      <c r="D58" s="159">
        <v>55.5</v>
      </c>
      <c r="E58" s="159">
        <v>56.5</v>
      </c>
      <c r="F58" s="31">
        <v>42.6</v>
      </c>
    </row>
    <row r="59" spans="1:6" ht="22.5">
      <c r="A59" s="26" t="s">
        <v>205</v>
      </c>
      <c r="F59" s="27"/>
    </row>
    <row r="60" spans="1:6" ht="11.25">
      <c r="A60" s="175" t="s">
        <v>206</v>
      </c>
      <c r="B60" s="32"/>
      <c r="C60" s="32"/>
      <c r="D60" s="32"/>
      <c r="E60" s="32"/>
      <c r="F60" s="32"/>
    </row>
    <row r="66" ht="12.75">
      <c r="A66" s="149" t="s">
        <v>187</v>
      </c>
    </row>
    <row r="67" spans="1:6" ht="33.75">
      <c r="A67" s="152"/>
      <c r="B67" s="126" t="s">
        <v>188</v>
      </c>
      <c r="C67" s="126" t="s">
        <v>168</v>
      </c>
      <c r="D67" s="126" t="s">
        <v>169</v>
      </c>
      <c r="E67" s="126" t="s">
        <v>170</v>
      </c>
      <c r="F67" s="153" t="s">
        <v>1</v>
      </c>
    </row>
    <row r="68" spans="1:6" ht="11.25">
      <c r="A68" s="18" t="s">
        <v>145</v>
      </c>
      <c r="B68" s="25">
        <v>41.4929</v>
      </c>
      <c r="C68" s="25">
        <v>45.6672</v>
      </c>
      <c r="D68" s="25">
        <v>59.3529</v>
      </c>
      <c r="E68" s="25">
        <v>51.7223</v>
      </c>
      <c r="F68" s="29">
        <v>46</v>
      </c>
    </row>
    <row r="69" spans="1:6" ht="11.25">
      <c r="A69" s="154" t="s">
        <v>139</v>
      </c>
      <c r="B69" s="157">
        <v>25.33</v>
      </c>
      <c r="C69" s="157">
        <v>27.13</v>
      </c>
      <c r="D69" s="157">
        <v>44.32</v>
      </c>
      <c r="E69" s="157">
        <v>38.98</v>
      </c>
      <c r="F69" s="158">
        <v>27.77</v>
      </c>
    </row>
    <row r="70" spans="1:6" ht="11.25">
      <c r="A70" s="154" t="s">
        <v>138</v>
      </c>
      <c r="B70" s="155">
        <v>38.36</v>
      </c>
      <c r="C70" s="155">
        <v>34.9</v>
      </c>
      <c r="D70" s="155">
        <v>47.22</v>
      </c>
      <c r="E70" s="155">
        <v>52.07</v>
      </c>
      <c r="F70" s="156">
        <v>39.29</v>
      </c>
    </row>
    <row r="71" spans="1:6" ht="11.25">
      <c r="A71" s="18" t="s">
        <v>147</v>
      </c>
      <c r="B71" s="25">
        <v>28.709</v>
      </c>
      <c r="C71" s="25">
        <v>55.1368</v>
      </c>
      <c r="D71" s="25">
        <v>44.075</v>
      </c>
      <c r="E71" s="25">
        <v>59.6893</v>
      </c>
      <c r="F71" s="29">
        <v>48.9925</v>
      </c>
    </row>
    <row r="72" spans="1:6" ht="11.25">
      <c r="A72" s="19" t="s">
        <v>189</v>
      </c>
      <c r="B72" s="25">
        <v>98.7535</v>
      </c>
      <c r="C72" s="25">
        <v>92.2064</v>
      </c>
      <c r="D72" s="25">
        <v>85.794</v>
      </c>
      <c r="E72" s="25">
        <v>77.338</v>
      </c>
      <c r="F72" s="29">
        <v>86.379</v>
      </c>
    </row>
    <row r="73" spans="1:6" ht="11.25">
      <c r="A73" s="18" t="s">
        <v>148</v>
      </c>
      <c r="B73" s="25">
        <v>41.0051</v>
      </c>
      <c r="C73" s="25">
        <v>43.933</v>
      </c>
      <c r="D73" s="25">
        <v>53.8709</v>
      </c>
      <c r="E73" s="25">
        <v>54.3939</v>
      </c>
      <c r="F73" s="29">
        <v>47.2426</v>
      </c>
    </row>
    <row r="74" spans="1:6" ht="11.25">
      <c r="A74" s="19" t="s">
        <v>190</v>
      </c>
      <c r="B74" s="25">
        <v>10.3571</v>
      </c>
      <c r="C74" s="25">
        <v>44.461</v>
      </c>
      <c r="D74" s="25">
        <v>66.5062</v>
      </c>
      <c r="E74" s="25">
        <v>78.2775</v>
      </c>
      <c r="F74" s="29">
        <v>52.5425</v>
      </c>
    </row>
    <row r="75" spans="1:6" ht="11.25">
      <c r="A75" s="152" t="s">
        <v>146</v>
      </c>
      <c r="B75" s="159">
        <v>32</v>
      </c>
      <c r="C75" s="159">
        <v>34.3</v>
      </c>
      <c r="D75" s="159">
        <v>54</v>
      </c>
      <c r="E75" s="159">
        <v>54.9</v>
      </c>
      <c r="F75" s="31">
        <v>41.541932142650204</v>
      </c>
    </row>
    <row r="76" spans="1:6" ht="22.5">
      <c r="A76" s="26" t="s">
        <v>205</v>
      </c>
      <c r="F76" s="27"/>
    </row>
    <row r="77" spans="1:6" ht="11.25">
      <c r="A77" s="175" t="s">
        <v>206</v>
      </c>
      <c r="B77" s="32"/>
      <c r="C77" s="32"/>
      <c r="D77" s="32"/>
      <c r="E77" s="32"/>
      <c r="F77" s="32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37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39.7109375" style="14" customWidth="1"/>
    <col min="2" max="4" width="7.421875" style="14" customWidth="1"/>
    <col min="5" max="7" width="8.57421875" style="14" customWidth="1"/>
    <col min="8" max="8" width="8.57421875" style="33" customWidth="1"/>
    <col min="9" max="16384" width="11.421875" style="14" customWidth="1"/>
  </cols>
  <sheetData>
    <row r="1" spans="1:9" ht="39" customHeight="1">
      <c r="A1" s="149" t="s">
        <v>221</v>
      </c>
      <c r="I1" s="34"/>
    </row>
    <row r="2" spans="1:8" ht="12.75">
      <c r="A2" s="212">
        <v>2014</v>
      </c>
      <c r="B2" s="36" t="s">
        <v>149</v>
      </c>
      <c r="C2" s="36" t="s">
        <v>150</v>
      </c>
      <c r="D2" s="36" t="s">
        <v>151</v>
      </c>
      <c r="E2" s="36" t="s">
        <v>152</v>
      </c>
      <c r="F2" s="36" t="s">
        <v>153</v>
      </c>
      <c r="G2" s="36" t="s">
        <v>154</v>
      </c>
      <c r="H2" s="36" t="s">
        <v>1</v>
      </c>
    </row>
    <row r="3" spans="1:8" ht="12.75">
      <c r="A3" s="37"/>
      <c r="B3" s="38" t="s">
        <v>155</v>
      </c>
      <c r="C3" s="38" t="s">
        <v>155</v>
      </c>
      <c r="D3" s="38" t="s">
        <v>155</v>
      </c>
      <c r="E3" s="38" t="s">
        <v>156</v>
      </c>
      <c r="F3" s="38" t="s">
        <v>155</v>
      </c>
      <c r="G3" s="38" t="s">
        <v>157</v>
      </c>
      <c r="H3" s="38"/>
    </row>
    <row r="4" spans="1:8" ht="19.5" customHeight="1">
      <c r="A4" s="28" t="s">
        <v>144</v>
      </c>
      <c r="B4" s="39"/>
      <c r="C4" s="39"/>
      <c r="D4" s="39"/>
      <c r="E4" s="39"/>
      <c r="F4" s="39"/>
      <c r="G4" s="39"/>
      <c r="H4" s="40"/>
    </row>
    <row r="5" spans="1:8" ht="12.75">
      <c r="A5" s="30" t="s">
        <v>139</v>
      </c>
      <c r="B5" s="29">
        <v>4.08</v>
      </c>
      <c r="C5" s="29">
        <v>6.19</v>
      </c>
      <c r="D5" s="29">
        <v>10.13</v>
      </c>
      <c r="E5" s="29">
        <v>8.9</v>
      </c>
      <c r="F5" s="29">
        <v>7.91</v>
      </c>
      <c r="G5" s="29">
        <v>30.33</v>
      </c>
      <c r="H5" s="268">
        <v>9.38</v>
      </c>
    </row>
    <row r="6" spans="1:8" ht="12.75">
      <c r="A6" s="30" t="s">
        <v>138</v>
      </c>
      <c r="B6" s="29">
        <v>4.43</v>
      </c>
      <c r="C6" s="29">
        <v>7.26</v>
      </c>
      <c r="D6" s="29">
        <v>10.68</v>
      </c>
      <c r="E6" s="379">
        <v>13.47</v>
      </c>
      <c r="F6" s="380"/>
      <c r="G6" s="381"/>
      <c r="H6" s="268">
        <v>10.55</v>
      </c>
    </row>
    <row r="7" spans="1:8" ht="12.75">
      <c r="A7" s="24" t="s">
        <v>222</v>
      </c>
      <c r="B7" s="213" t="s">
        <v>21</v>
      </c>
      <c r="C7" s="213" t="s">
        <v>21</v>
      </c>
      <c r="D7" s="213" t="s">
        <v>21</v>
      </c>
      <c r="E7" s="213" t="s">
        <v>21</v>
      </c>
      <c r="F7" s="213" t="s">
        <v>21</v>
      </c>
      <c r="G7" s="213" t="s">
        <v>21</v>
      </c>
      <c r="H7" s="268" t="s">
        <v>21</v>
      </c>
    </row>
    <row r="8" spans="1:8" ht="12.75">
      <c r="A8" s="10" t="s">
        <v>146</v>
      </c>
      <c r="B8" s="31" t="s">
        <v>21</v>
      </c>
      <c r="C8" s="31" t="s">
        <v>21</v>
      </c>
      <c r="D8" s="31" t="s">
        <v>21</v>
      </c>
      <c r="E8" s="31" t="s">
        <v>21</v>
      </c>
      <c r="F8" s="31" t="s">
        <v>21</v>
      </c>
      <c r="G8" s="31" t="s">
        <v>21</v>
      </c>
      <c r="H8" s="204" t="s">
        <v>21</v>
      </c>
    </row>
    <row r="9" spans="1:8" ht="19.5" customHeight="1">
      <c r="A9" s="28" t="s">
        <v>141</v>
      </c>
      <c r="B9" s="205"/>
      <c r="C9" s="205"/>
      <c r="D9" s="205"/>
      <c r="E9" s="205"/>
      <c r="F9" s="205"/>
      <c r="G9" s="205"/>
      <c r="H9" s="206"/>
    </row>
    <row r="10" spans="1:8" ht="12.75">
      <c r="A10" s="30" t="s">
        <v>139</v>
      </c>
      <c r="B10" s="29">
        <v>30.56</v>
      </c>
      <c r="C10" s="29">
        <v>29.81</v>
      </c>
      <c r="D10" s="29">
        <v>25.16</v>
      </c>
      <c r="E10" s="29">
        <v>25.04</v>
      </c>
      <c r="F10" s="29">
        <v>13.75</v>
      </c>
      <c r="G10" s="29">
        <v>52.64</v>
      </c>
      <c r="H10" s="203">
        <v>28.51</v>
      </c>
    </row>
    <row r="11" spans="1:8" ht="12.75">
      <c r="A11" s="30" t="s">
        <v>138</v>
      </c>
      <c r="B11" s="29">
        <v>26</v>
      </c>
      <c r="C11" s="29">
        <v>21.94</v>
      </c>
      <c r="D11" s="29">
        <v>22.55</v>
      </c>
      <c r="E11" s="379">
        <v>25.67</v>
      </c>
      <c r="F11" s="380"/>
      <c r="G11" s="381"/>
      <c r="H11" s="203">
        <v>23.9</v>
      </c>
    </row>
    <row r="12" spans="1:8" ht="12.75">
      <c r="A12" s="24" t="s">
        <v>222</v>
      </c>
      <c r="B12" s="213" t="s">
        <v>21</v>
      </c>
      <c r="C12" s="213" t="s">
        <v>21</v>
      </c>
      <c r="D12" s="213" t="s">
        <v>21</v>
      </c>
      <c r="E12" s="213" t="s">
        <v>21</v>
      </c>
      <c r="F12" s="213" t="s">
        <v>21</v>
      </c>
      <c r="G12" s="213" t="s">
        <v>21</v>
      </c>
      <c r="H12" s="203"/>
    </row>
    <row r="13" spans="1:8" ht="12.75">
      <c r="A13" s="10" t="s">
        <v>146</v>
      </c>
      <c r="B13" s="31" t="s">
        <v>21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204" t="s">
        <v>21</v>
      </c>
    </row>
    <row r="14" spans="1:8" ht="19.5" customHeight="1">
      <c r="A14" s="28" t="s">
        <v>142</v>
      </c>
      <c r="B14" s="209"/>
      <c r="C14" s="209"/>
      <c r="D14" s="209"/>
      <c r="E14" s="209"/>
      <c r="F14" s="209"/>
      <c r="G14" s="209"/>
      <c r="H14" s="210"/>
    </row>
    <row r="15" spans="1:8" ht="12.75">
      <c r="A15" s="30" t="s">
        <v>139</v>
      </c>
      <c r="B15" s="29">
        <v>13.44</v>
      </c>
      <c r="C15" s="29">
        <v>20.99</v>
      </c>
      <c r="D15" s="29">
        <v>40.03</v>
      </c>
      <c r="E15" s="29">
        <v>36.38</v>
      </c>
      <c r="F15" s="29">
        <v>56.55</v>
      </c>
      <c r="G15" s="29">
        <v>53.3</v>
      </c>
      <c r="H15" s="203">
        <v>32.89</v>
      </c>
    </row>
    <row r="16" spans="1:11" ht="12.75">
      <c r="A16" s="30" t="s">
        <v>138</v>
      </c>
      <c r="B16" s="29">
        <v>16.51</v>
      </c>
      <c r="C16" s="29">
        <v>32.71</v>
      </c>
      <c r="D16" s="29">
        <v>47.08</v>
      </c>
      <c r="E16" s="379">
        <v>52.43</v>
      </c>
      <c r="F16" s="380"/>
      <c r="G16" s="381"/>
      <c r="H16" s="203">
        <v>43.8</v>
      </c>
      <c r="K16" s="335"/>
    </row>
    <row r="17" spans="1:11" ht="12.75">
      <c r="A17" s="24" t="s">
        <v>222</v>
      </c>
      <c r="B17" s="213" t="s">
        <v>21</v>
      </c>
      <c r="C17" s="213" t="s">
        <v>21</v>
      </c>
      <c r="D17" s="213" t="s">
        <v>21</v>
      </c>
      <c r="E17" s="213" t="s">
        <v>21</v>
      </c>
      <c r="F17" s="213" t="s">
        <v>21</v>
      </c>
      <c r="G17" s="213" t="s">
        <v>21</v>
      </c>
      <c r="H17" s="203" t="s">
        <v>21</v>
      </c>
      <c r="K17" s="335"/>
    </row>
    <row r="18" spans="1:8" ht="12.75">
      <c r="A18" s="10" t="s">
        <v>146</v>
      </c>
      <c r="B18" s="31">
        <v>15.6</v>
      </c>
      <c r="C18" s="31">
        <v>25.9</v>
      </c>
      <c r="D18" s="31">
        <v>41.1</v>
      </c>
      <c r="E18" s="31">
        <v>49.8</v>
      </c>
      <c r="F18" s="31">
        <v>55.5</v>
      </c>
      <c r="G18" s="31">
        <v>55.9</v>
      </c>
      <c r="H18" s="204">
        <v>43.5</v>
      </c>
    </row>
    <row r="19" spans="1:8" ht="21.75" customHeight="1">
      <c r="A19" s="28" t="s">
        <v>158</v>
      </c>
      <c r="B19" s="209"/>
      <c r="C19" s="209"/>
      <c r="D19" s="209"/>
      <c r="E19" s="209"/>
      <c r="F19" s="209"/>
      <c r="G19" s="209"/>
      <c r="H19" s="210"/>
    </row>
    <row r="20" spans="1:8" ht="12.75">
      <c r="A20" s="30" t="s">
        <v>139</v>
      </c>
      <c r="B20" s="214">
        <v>1.25</v>
      </c>
      <c r="C20" s="214">
        <v>1.74</v>
      </c>
      <c r="D20" s="214">
        <v>2.33</v>
      </c>
      <c r="E20" s="214">
        <v>2.02</v>
      </c>
      <c r="F20" s="214">
        <v>1.93</v>
      </c>
      <c r="G20" s="214">
        <v>1.96</v>
      </c>
      <c r="H20" s="215">
        <v>1.93</v>
      </c>
    </row>
    <row r="21" spans="1:8" ht="12.75">
      <c r="A21" s="30" t="s">
        <v>138</v>
      </c>
      <c r="B21" s="214">
        <v>1.21</v>
      </c>
      <c r="C21" s="214">
        <v>1.86</v>
      </c>
      <c r="D21" s="214">
        <v>2.26</v>
      </c>
      <c r="E21" s="382">
        <v>2.59</v>
      </c>
      <c r="F21" s="383"/>
      <c r="G21" s="384"/>
      <c r="H21" s="215">
        <v>2.23</v>
      </c>
    </row>
    <row r="22" spans="1:8" ht="12.75">
      <c r="A22" s="24" t="s">
        <v>222</v>
      </c>
      <c r="B22" s="213" t="s">
        <v>21</v>
      </c>
      <c r="C22" s="213" t="s">
        <v>21</v>
      </c>
      <c r="D22" s="213" t="s">
        <v>21</v>
      </c>
      <c r="E22" s="213" t="s">
        <v>21</v>
      </c>
      <c r="F22" s="213" t="s">
        <v>21</v>
      </c>
      <c r="G22" s="213" t="s">
        <v>21</v>
      </c>
      <c r="H22" s="215"/>
    </row>
    <row r="23" spans="1:8" ht="12.75">
      <c r="A23" s="10" t="s">
        <v>146</v>
      </c>
      <c r="B23" s="31" t="s">
        <v>21</v>
      </c>
      <c r="C23" s="31" t="s">
        <v>21</v>
      </c>
      <c r="D23" s="31" t="s">
        <v>21</v>
      </c>
      <c r="E23" s="31" t="s">
        <v>21</v>
      </c>
      <c r="F23" s="31" t="s">
        <v>21</v>
      </c>
      <c r="G23" s="31" t="s">
        <v>21</v>
      </c>
      <c r="H23" s="219">
        <v>2.6</v>
      </c>
    </row>
    <row r="24" spans="1:8" s="13" customFormat="1" ht="10.5" customHeight="1">
      <c r="A24" s="270" t="s">
        <v>238</v>
      </c>
      <c r="F24" s="27"/>
      <c r="G24" s="21"/>
      <c r="H24" s="21"/>
    </row>
    <row r="25" s="32" customFormat="1" ht="11.25">
      <c r="A25" s="32" t="s">
        <v>206</v>
      </c>
    </row>
    <row r="26" ht="12.75">
      <c r="A26" s="15" t="s">
        <v>81</v>
      </c>
    </row>
    <row r="29" ht="12.75">
      <c r="A29" s="149"/>
    </row>
    <row r="30" spans="1:8" ht="12.75">
      <c r="A30" s="212">
        <v>2013</v>
      </c>
      <c r="B30" s="36" t="s">
        <v>149</v>
      </c>
      <c r="C30" s="36" t="s">
        <v>150</v>
      </c>
      <c r="D30" s="36" t="s">
        <v>151</v>
      </c>
      <c r="E30" s="36" t="s">
        <v>152</v>
      </c>
      <c r="F30" s="36" t="s">
        <v>153</v>
      </c>
      <c r="G30" s="36" t="s">
        <v>154</v>
      </c>
      <c r="H30" s="36" t="s">
        <v>1</v>
      </c>
    </row>
    <row r="31" spans="1:8" ht="12.75">
      <c r="A31" s="37"/>
      <c r="B31" s="38" t="s">
        <v>155</v>
      </c>
      <c r="C31" s="38" t="s">
        <v>155</v>
      </c>
      <c r="D31" s="38" t="s">
        <v>155</v>
      </c>
      <c r="E31" s="38" t="s">
        <v>156</v>
      </c>
      <c r="F31" s="38" t="s">
        <v>155</v>
      </c>
      <c r="G31" s="38" t="s">
        <v>157</v>
      </c>
      <c r="H31" s="38"/>
    </row>
    <row r="32" spans="1:8" ht="19.5" customHeight="1">
      <c r="A32" s="28" t="s">
        <v>144</v>
      </c>
      <c r="B32" s="39"/>
      <c r="C32" s="39"/>
      <c r="D32" s="39"/>
      <c r="E32" s="39"/>
      <c r="F32" s="39"/>
      <c r="G32" s="39"/>
      <c r="H32" s="40"/>
    </row>
    <row r="33" spans="1:8" ht="12.75">
      <c r="A33" s="30" t="s">
        <v>139</v>
      </c>
      <c r="B33" s="29">
        <v>5.9</v>
      </c>
      <c r="C33" s="29">
        <v>6.94</v>
      </c>
      <c r="D33" s="29">
        <v>9.99</v>
      </c>
      <c r="E33" s="29">
        <v>10.43</v>
      </c>
      <c r="F33" s="29">
        <v>9.48</v>
      </c>
      <c r="G33" s="29">
        <v>10.13</v>
      </c>
      <c r="H33" s="268">
        <v>8.67</v>
      </c>
    </row>
    <row r="34" spans="1:8" ht="12.75">
      <c r="A34" s="30" t="s">
        <v>138</v>
      </c>
      <c r="B34" s="29">
        <v>3.75</v>
      </c>
      <c r="C34" s="29">
        <v>6.95</v>
      </c>
      <c r="D34" s="29">
        <v>8.94</v>
      </c>
      <c r="E34" s="379">
        <v>14.85</v>
      </c>
      <c r="F34" s="380"/>
      <c r="G34" s="381"/>
      <c r="H34" s="268">
        <v>9.98</v>
      </c>
    </row>
    <row r="35" spans="1:8" ht="12.75">
      <c r="A35" s="24" t="s">
        <v>279</v>
      </c>
      <c r="B35" s="213" t="s">
        <v>21</v>
      </c>
      <c r="C35" s="213" t="s">
        <v>21</v>
      </c>
      <c r="D35" s="213" t="s">
        <v>21</v>
      </c>
      <c r="E35" s="213" t="s">
        <v>21</v>
      </c>
      <c r="F35" s="213" t="s">
        <v>21</v>
      </c>
      <c r="G35" s="213" t="s">
        <v>21</v>
      </c>
      <c r="H35" s="268"/>
    </row>
    <row r="36" spans="1:8" ht="12.75">
      <c r="A36" s="10" t="s">
        <v>146</v>
      </c>
      <c r="B36" s="31" t="s">
        <v>21</v>
      </c>
      <c r="C36" s="31" t="s">
        <v>21</v>
      </c>
      <c r="D36" s="31" t="s">
        <v>21</v>
      </c>
      <c r="E36" s="31" t="s">
        <v>21</v>
      </c>
      <c r="F36" s="31" t="s">
        <v>21</v>
      </c>
      <c r="G36" s="31" t="s">
        <v>21</v>
      </c>
      <c r="H36" s="204" t="s">
        <v>21</v>
      </c>
    </row>
    <row r="37" spans="1:8" ht="19.5" customHeight="1">
      <c r="A37" s="28" t="s">
        <v>141</v>
      </c>
      <c r="B37" s="205"/>
      <c r="C37" s="205"/>
      <c r="D37" s="205"/>
      <c r="E37" s="205"/>
      <c r="F37" s="205"/>
      <c r="G37" s="205"/>
      <c r="H37" s="206"/>
    </row>
    <row r="38" spans="1:8" ht="12.75">
      <c r="A38" s="30" t="s">
        <v>139</v>
      </c>
      <c r="B38" s="29">
        <v>34.52</v>
      </c>
      <c r="C38" s="29">
        <v>31.83</v>
      </c>
      <c r="D38" s="29">
        <v>27.48</v>
      </c>
      <c r="E38" s="29">
        <v>25.52</v>
      </c>
      <c r="F38" s="29">
        <v>22.66</v>
      </c>
      <c r="G38" s="29">
        <v>19.7</v>
      </c>
      <c r="H38" s="203">
        <v>26.92</v>
      </c>
    </row>
    <row r="39" spans="1:8" ht="12.75">
      <c r="A39" s="30" t="s">
        <v>138</v>
      </c>
      <c r="B39" s="29">
        <v>24.04</v>
      </c>
      <c r="C39" s="29">
        <v>25.98</v>
      </c>
      <c r="D39" s="29">
        <v>22.68</v>
      </c>
      <c r="E39" s="379">
        <v>30.54</v>
      </c>
      <c r="F39" s="380"/>
      <c r="G39" s="381"/>
      <c r="H39" s="203">
        <v>26.34</v>
      </c>
    </row>
    <row r="40" spans="1:8" ht="12.75">
      <c r="A40" s="24" t="s">
        <v>279</v>
      </c>
      <c r="B40" s="213" t="s">
        <v>21</v>
      </c>
      <c r="C40" s="213" t="s">
        <v>21</v>
      </c>
      <c r="D40" s="213" t="s">
        <v>21</v>
      </c>
      <c r="E40" s="213" t="s">
        <v>21</v>
      </c>
      <c r="F40" s="213" t="s">
        <v>21</v>
      </c>
      <c r="G40" s="213" t="s">
        <v>21</v>
      </c>
      <c r="H40" s="203"/>
    </row>
    <row r="41" spans="1:8" ht="12.75">
      <c r="A41" s="10" t="s">
        <v>146</v>
      </c>
      <c r="B41" s="31" t="s">
        <v>21</v>
      </c>
      <c r="C41" s="31" t="s">
        <v>21</v>
      </c>
      <c r="D41" s="31" t="s">
        <v>21</v>
      </c>
      <c r="E41" s="31" t="s">
        <v>21</v>
      </c>
      <c r="F41" s="31" t="s">
        <v>21</v>
      </c>
      <c r="G41" s="31" t="s">
        <v>21</v>
      </c>
      <c r="H41" s="204" t="s">
        <v>21</v>
      </c>
    </row>
    <row r="42" spans="1:8" ht="19.5" customHeight="1">
      <c r="A42" s="28" t="s">
        <v>142</v>
      </c>
      <c r="B42" s="209"/>
      <c r="C42" s="209"/>
      <c r="D42" s="209"/>
      <c r="E42" s="209"/>
      <c r="F42" s="209"/>
      <c r="G42" s="209"/>
      <c r="H42" s="210"/>
    </row>
    <row r="43" spans="1:8" ht="12.75">
      <c r="A43" s="30" t="s">
        <v>139</v>
      </c>
      <c r="B43" s="29">
        <v>17.16</v>
      </c>
      <c r="C43" s="29">
        <v>21.98</v>
      </c>
      <c r="D43" s="29">
        <v>36.09</v>
      </c>
      <c r="E43" s="29">
        <v>40.19</v>
      </c>
      <c r="F43" s="29">
        <v>41.43</v>
      </c>
      <c r="G43" s="29">
        <v>51.44</v>
      </c>
      <c r="H43" s="203">
        <v>32.1</v>
      </c>
    </row>
    <row r="44" spans="1:8" ht="12.75">
      <c r="A44" s="30" t="s">
        <v>138</v>
      </c>
      <c r="B44" s="29">
        <v>15.85</v>
      </c>
      <c r="C44" s="29">
        <v>26.24</v>
      </c>
      <c r="D44" s="29">
        <v>39.7</v>
      </c>
      <c r="E44" s="379">
        <v>48.9</v>
      </c>
      <c r="F44" s="380"/>
      <c r="G44" s="381"/>
      <c r="H44" s="203">
        <v>37.92</v>
      </c>
    </row>
    <row r="45" spans="1:8" ht="12.75">
      <c r="A45" s="24" t="s">
        <v>279</v>
      </c>
      <c r="B45" s="213" t="s">
        <v>21</v>
      </c>
      <c r="C45" s="213" t="s">
        <v>21</v>
      </c>
      <c r="D45" s="213" t="s">
        <v>21</v>
      </c>
      <c r="E45" s="213" t="s">
        <v>21</v>
      </c>
      <c r="F45" s="213" t="s">
        <v>21</v>
      </c>
      <c r="G45" s="213" t="s">
        <v>21</v>
      </c>
      <c r="H45" s="203">
        <v>50.5</v>
      </c>
    </row>
    <row r="46" spans="1:8" ht="12.75">
      <c r="A46" s="10" t="s">
        <v>277</v>
      </c>
      <c r="B46" s="31">
        <v>16.6</v>
      </c>
      <c r="C46" s="31">
        <v>25.7</v>
      </c>
      <c r="D46" s="31">
        <v>39.9</v>
      </c>
      <c r="E46" s="31">
        <v>49</v>
      </c>
      <c r="F46" s="31">
        <v>54.5</v>
      </c>
      <c r="G46" s="31">
        <v>52.8</v>
      </c>
      <c r="H46" s="204">
        <v>42.2</v>
      </c>
    </row>
    <row r="47" spans="1:8" ht="21.75" customHeight="1">
      <c r="A47" s="28" t="s">
        <v>158</v>
      </c>
      <c r="B47" s="209"/>
      <c r="C47" s="209"/>
      <c r="D47" s="209"/>
      <c r="E47" s="209"/>
      <c r="F47" s="209"/>
      <c r="G47" s="209"/>
      <c r="H47" s="210"/>
    </row>
    <row r="48" spans="1:8" ht="12.75">
      <c r="A48" s="30" t="s">
        <v>139</v>
      </c>
      <c r="B48" s="214">
        <v>1.26</v>
      </c>
      <c r="C48" s="214">
        <v>1.76</v>
      </c>
      <c r="D48" s="214">
        <v>2.2</v>
      </c>
      <c r="E48" s="214">
        <v>2.13</v>
      </c>
      <c r="F48" s="214">
        <v>2.13</v>
      </c>
      <c r="G48" s="214">
        <v>2.44</v>
      </c>
      <c r="H48" s="215">
        <v>1.96</v>
      </c>
    </row>
    <row r="49" spans="1:8" ht="12.75">
      <c r="A49" s="30" t="s">
        <v>138</v>
      </c>
      <c r="B49" s="214">
        <v>1.24</v>
      </c>
      <c r="C49" s="214">
        <v>1.74</v>
      </c>
      <c r="D49" s="214">
        <v>2.15</v>
      </c>
      <c r="E49" s="382">
        <v>2.83</v>
      </c>
      <c r="F49" s="383"/>
      <c r="G49" s="384"/>
      <c r="H49" s="215">
        <v>2.23</v>
      </c>
    </row>
    <row r="50" spans="1:8" ht="12.75">
      <c r="A50" s="24" t="s">
        <v>279</v>
      </c>
      <c r="B50" s="213" t="s">
        <v>21</v>
      </c>
      <c r="C50" s="213" t="s">
        <v>21</v>
      </c>
      <c r="D50" s="213" t="s">
        <v>21</v>
      </c>
      <c r="E50" s="213" t="s">
        <v>21</v>
      </c>
      <c r="F50" s="213" t="s">
        <v>21</v>
      </c>
      <c r="G50" s="213" t="s">
        <v>21</v>
      </c>
      <c r="H50" s="215">
        <v>3.35</v>
      </c>
    </row>
    <row r="51" spans="1:8" ht="12.75">
      <c r="A51" s="10" t="s">
        <v>277</v>
      </c>
      <c r="B51" s="211">
        <v>1.3</v>
      </c>
      <c r="C51" s="211">
        <v>1.85</v>
      </c>
      <c r="D51" s="211">
        <v>2.21</v>
      </c>
      <c r="E51" s="211">
        <v>2.56</v>
      </c>
      <c r="F51" s="211">
        <v>3</v>
      </c>
      <c r="G51" s="211">
        <v>3.58</v>
      </c>
      <c r="H51" s="219">
        <v>2.63</v>
      </c>
    </row>
    <row r="52" spans="1:8" s="13" customFormat="1" ht="10.5" customHeight="1">
      <c r="A52" s="270" t="s">
        <v>238</v>
      </c>
      <c r="F52" s="27"/>
      <c r="G52" s="21"/>
      <c r="H52" s="21"/>
    </row>
    <row r="53" s="32" customFormat="1" ht="11.25">
      <c r="A53" s="32" t="s">
        <v>206</v>
      </c>
    </row>
    <row r="54" ht="12.75">
      <c r="A54" s="15" t="s">
        <v>278</v>
      </c>
    </row>
    <row r="57" ht="12.75">
      <c r="A57" s="149"/>
    </row>
    <row r="58" spans="1:8" ht="12.75">
      <c r="A58" s="212">
        <v>2012</v>
      </c>
      <c r="B58" s="36" t="s">
        <v>149</v>
      </c>
      <c r="C58" s="36" t="s">
        <v>150</v>
      </c>
      <c r="D58" s="36" t="s">
        <v>151</v>
      </c>
      <c r="E58" s="36" t="s">
        <v>152</v>
      </c>
      <c r="F58" s="36" t="s">
        <v>153</v>
      </c>
      <c r="G58" s="36" t="s">
        <v>154</v>
      </c>
      <c r="H58" s="36" t="s">
        <v>1</v>
      </c>
    </row>
    <row r="59" spans="1:8" ht="12.75">
      <c r="A59" s="37"/>
      <c r="B59" s="38" t="s">
        <v>155</v>
      </c>
      <c r="C59" s="38" t="s">
        <v>155</v>
      </c>
      <c r="D59" s="38" t="s">
        <v>155</v>
      </c>
      <c r="E59" s="38" t="s">
        <v>156</v>
      </c>
      <c r="F59" s="38" t="s">
        <v>155</v>
      </c>
      <c r="G59" s="38" t="s">
        <v>157</v>
      </c>
      <c r="H59" s="38"/>
    </row>
    <row r="60" spans="1:8" ht="19.5" customHeight="1">
      <c r="A60" s="28" t="s">
        <v>144</v>
      </c>
      <c r="B60" s="39"/>
      <c r="C60" s="39"/>
      <c r="D60" s="39"/>
      <c r="E60" s="39"/>
      <c r="F60" s="39"/>
      <c r="G60" s="39"/>
      <c r="H60" s="40"/>
    </row>
    <row r="61" spans="1:8" ht="12.75">
      <c r="A61" s="30" t="s">
        <v>139</v>
      </c>
      <c r="B61" s="29">
        <v>4.51</v>
      </c>
      <c r="C61" s="29">
        <v>5.67</v>
      </c>
      <c r="D61" s="29">
        <v>8.06</v>
      </c>
      <c r="E61" s="29">
        <v>9.09</v>
      </c>
      <c r="F61" s="29">
        <v>7.8</v>
      </c>
      <c r="G61" s="29">
        <v>8.79</v>
      </c>
      <c r="H61" s="268">
        <v>7.26</v>
      </c>
    </row>
    <row r="62" spans="1:8" ht="12.75">
      <c r="A62" s="30" t="s">
        <v>138</v>
      </c>
      <c r="B62" s="29">
        <v>3.02</v>
      </c>
      <c r="C62" s="29">
        <v>6.1</v>
      </c>
      <c r="D62" s="29">
        <v>8.16</v>
      </c>
      <c r="E62" s="379">
        <v>12.91</v>
      </c>
      <c r="F62" s="380"/>
      <c r="G62" s="381"/>
      <c r="H62" s="268">
        <v>8.7</v>
      </c>
    </row>
    <row r="63" spans="1:8" ht="12.75">
      <c r="A63" s="24" t="s">
        <v>222</v>
      </c>
      <c r="B63" s="213" t="s">
        <v>21</v>
      </c>
      <c r="C63" s="213" t="s">
        <v>21</v>
      </c>
      <c r="D63" s="213" t="s">
        <v>21</v>
      </c>
      <c r="E63" s="213" t="s">
        <v>21</v>
      </c>
      <c r="F63" s="213" t="s">
        <v>21</v>
      </c>
      <c r="G63" s="213" t="s">
        <v>21</v>
      </c>
      <c r="H63" s="268">
        <v>17.8</v>
      </c>
    </row>
    <row r="64" spans="1:8" ht="12.75">
      <c r="A64" s="10" t="s">
        <v>146</v>
      </c>
      <c r="B64" s="31" t="s">
        <v>21</v>
      </c>
      <c r="C64" s="31" t="s">
        <v>21</v>
      </c>
      <c r="D64" s="31" t="s">
        <v>21</v>
      </c>
      <c r="E64" s="31" t="s">
        <v>21</v>
      </c>
      <c r="F64" s="31" t="s">
        <v>21</v>
      </c>
      <c r="G64" s="31" t="s">
        <v>21</v>
      </c>
      <c r="H64" s="269">
        <v>12</v>
      </c>
    </row>
    <row r="65" spans="1:8" ht="19.5" customHeight="1">
      <c r="A65" s="28" t="s">
        <v>141</v>
      </c>
      <c r="B65" s="205"/>
      <c r="C65" s="205"/>
      <c r="D65" s="205"/>
      <c r="E65" s="205"/>
      <c r="F65" s="205"/>
      <c r="G65" s="205"/>
      <c r="H65" s="206"/>
    </row>
    <row r="66" spans="1:8" ht="12.75">
      <c r="A66" s="30" t="s">
        <v>139</v>
      </c>
      <c r="B66" s="29">
        <v>28</v>
      </c>
      <c r="C66" s="29">
        <v>30.84</v>
      </c>
      <c r="D66" s="29">
        <v>25.03</v>
      </c>
      <c r="E66" s="29">
        <v>24.98</v>
      </c>
      <c r="F66" s="29">
        <v>17.54</v>
      </c>
      <c r="G66" s="29">
        <v>21.86</v>
      </c>
      <c r="H66" s="203">
        <v>25.02</v>
      </c>
    </row>
    <row r="67" spans="1:8" ht="12.75">
      <c r="A67" s="30" t="s">
        <v>138</v>
      </c>
      <c r="B67" s="29">
        <v>15.57</v>
      </c>
      <c r="C67" s="29">
        <v>26.86</v>
      </c>
      <c r="D67" s="29">
        <v>24.41</v>
      </c>
      <c r="E67" s="379">
        <v>25.66</v>
      </c>
      <c r="F67" s="380"/>
      <c r="G67" s="381"/>
      <c r="H67" s="203">
        <v>24.83</v>
      </c>
    </row>
    <row r="68" spans="1:8" ht="12.75">
      <c r="A68" s="24" t="s">
        <v>222</v>
      </c>
      <c r="B68" s="29" t="s">
        <v>21</v>
      </c>
      <c r="C68" s="29" t="s">
        <v>21</v>
      </c>
      <c r="D68" s="29" t="s">
        <v>21</v>
      </c>
      <c r="E68" s="29" t="s">
        <v>21</v>
      </c>
      <c r="F68" s="29" t="s">
        <v>21</v>
      </c>
      <c r="G68" s="29" t="s">
        <v>21</v>
      </c>
      <c r="H68" s="203">
        <v>34.8</v>
      </c>
    </row>
    <row r="69" spans="1:8" ht="12.75">
      <c r="A69" s="10" t="s">
        <v>146</v>
      </c>
      <c r="B69" s="31" t="s">
        <v>21</v>
      </c>
      <c r="C69" s="31" t="s">
        <v>21</v>
      </c>
      <c r="D69" s="31" t="s">
        <v>21</v>
      </c>
      <c r="E69" s="31" t="s">
        <v>21</v>
      </c>
      <c r="F69" s="31" t="s">
        <v>21</v>
      </c>
      <c r="G69" s="31" t="s">
        <v>21</v>
      </c>
      <c r="H69" s="204">
        <v>28.7</v>
      </c>
    </row>
    <row r="70" spans="1:8" ht="19.5" customHeight="1">
      <c r="A70" s="28" t="s">
        <v>142</v>
      </c>
      <c r="B70" s="209"/>
      <c r="C70" s="209"/>
      <c r="D70" s="209"/>
      <c r="E70" s="209"/>
      <c r="F70" s="209"/>
      <c r="G70" s="209"/>
      <c r="H70" s="210"/>
    </row>
    <row r="71" spans="1:8" ht="12.75">
      <c r="A71" s="30" t="s">
        <v>139</v>
      </c>
      <c r="B71" s="29">
        <v>16.04</v>
      </c>
      <c r="C71" s="29">
        <v>18.56</v>
      </c>
      <c r="D71" s="29">
        <v>35.52</v>
      </c>
      <c r="E71" s="29">
        <v>37.36</v>
      </c>
      <c r="F71" s="29">
        <v>43.72</v>
      </c>
      <c r="G71" s="29">
        <v>40.18</v>
      </c>
      <c r="H71" s="203">
        <v>29.4</v>
      </c>
    </row>
    <row r="72" spans="1:8" ht="12.75">
      <c r="A72" s="30" t="s">
        <v>138</v>
      </c>
      <c r="B72" s="29">
        <v>18.92</v>
      </c>
      <c r="C72" s="29">
        <v>22.95</v>
      </c>
      <c r="D72" s="29">
        <v>34</v>
      </c>
      <c r="E72" s="379">
        <v>49.27</v>
      </c>
      <c r="F72" s="380"/>
      <c r="G72" s="381"/>
      <c r="H72" s="203">
        <v>35.22</v>
      </c>
    </row>
    <row r="73" spans="1:8" ht="12.75">
      <c r="A73" s="24" t="s">
        <v>222</v>
      </c>
      <c r="B73" s="213" t="s">
        <v>21</v>
      </c>
      <c r="C73" s="213" t="s">
        <v>21</v>
      </c>
      <c r="D73" s="213" t="s">
        <v>21</v>
      </c>
      <c r="E73" s="213" t="s">
        <v>21</v>
      </c>
      <c r="F73" s="213" t="s">
        <v>21</v>
      </c>
      <c r="G73" s="213" t="s">
        <v>21</v>
      </c>
      <c r="H73" s="203">
        <v>51.3</v>
      </c>
    </row>
    <row r="74" spans="1:8" ht="12.75">
      <c r="A74" s="10" t="s">
        <v>146</v>
      </c>
      <c r="B74" s="31">
        <v>16.1</v>
      </c>
      <c r="C74" s="31">
        <v>24.9</v>
      </c>
      <c r="D74" s="31">
        <v>39.5</v>
      </c>
      <c r="E74" s="31">
        <v>49.2</v>
      </c>
      <c r="F74" s="31">
        <v>54.2</v>
      </c>
      <c r="G74" s="31">
        <v>58</v>
      </c>
      <c r="H74" s="204">
        <v>43.2</v>
      </c>
    </row>
    <row r="75" spans="1:8" ht="21.75" customHeight="1">
      <c r="A75" s="28" t="s">
        <v>158</v>
      </c>
      <c r="B75" s="209"/>
      <c r="C75" s="209"/>
      <c r="D75" s="209"/>
      <c r="E75" s="209"/>
      <c r="F75" s="209"/>
      <c r="G75" s="209"/>
      <c r="H75" s="210"/>
    </row>
    <row r="76" spans="1:8" ht="12.75">
      <c r="A76" s="30" t="s">
        <v>139</v>
      </c>
      <c r="B76" s="214">
        <v>1.16</v>
      </c>
      <c r="C76" s="214">
        <v>1.7</v>
      </c>
      <c r="D76" s="214">
        <v>20.1</v>
      </c>
      <c r="E76" s="214">
        <v>2.09</v>
      </c>
      <c r="F76" s="214">
        <v>1.91</v>
      </c>
      <c r="G76" s="214">
        <v>2.28</v>
      </c>
      <c r="H76" s="215">
        <v>1.86</v>
      </c>
    </row>
    <row r="77" spans="1:8" ht="12.75">
      <c r="A77" s="30" t="s">
        <v>138</v>
      </c>
      <c r="B77" s="214">
        <v>1.21</v>
      </c>
      <c r="C77" s="214">
        <v>1.66</v>
      </c>
      <c r="D77" s="214">
        <v>2.19</v>
      </c>
      <c r="E77" s="382">
        <v>2.4</v>
      </c>
      <c r="F77" s="383"/>
      <c r="G77" s="384"/>
      <c r="H77" s="215">
        <v>2.07</v>
      </c>
    </row>
    <row r="78" spans="1:8" ht="12.75">
      <c r="A78" s="24" t="s">
        <v>222</v>
      </c>
      <c r="B78" s="213" t="s">
        <v>21</v>
      </c>
      <c r="C78" s="213" t="s">
        <v>21</v>
      </c>
      <c r="D78" s="213" t="s">
        <v>21</v>
      </c>
      <c r="E78" s="213" t="s">
        <v>21</v>
      </c>
      <c r="F78" s="213" t="s">
        <v>21</v>
      </c>
      <c r="G78" s="213" t="s">
        <v>21</v>
      </c>
      <c r="H78" s="215">
        <v>3.41</v>
      </c>
    </row>
    <row r="79" spans="1:8" ht="12.75">
      <c r="A79" s="10" t="s">
        <v>146</v>
      </c>
      <c r="B79" s="211">
        <v>1.3</v>
      </c>
      <c r="C79" s="211">
        <v>1.85</v>
      </c>
      <c r="D79" s="211">
        <v>2.2</v>
      </c>
      <c r="E79" s="211">
        <v>2.56</v>
      </c>
      <c r="F79" s="211">
        <v>3.03</v>
      </c>
      <c r="G79" s="211">
        <v>3.88</v>
      </c>
      <c r="H79" s="219">
        <v>2.72</v>
      </c>
    </row>
    <row r="80" spans="1:8" s="13" customFormat="1" ht="10.5" customHeight="1">
      <c r="A80" s="270" t="s">
        <v>238</v>
      </c>
      <c r="F80" s="27"/>
      <c r="G80" s="21"/>
      <c r="H80" s="21"/>
    </row>
    <row r="81" s="32" customFormat="1" ht="11.25">
      <c r="A81" s="32" t="s">
        <v>206</v>
      </c>
    </row>
    <row r="82" ht="12.75">
      <c r="A82" s="15" t="s">
        <v>81</v>
      </c>
    </row>
    <row r="85" ht="12.75">
      <c r="A85" s="149"/>
    </row>
    <row r="86" spans="1:8" ht="12.75">
      <c r="A86" s="212">
        <v>2011</v>
      </c>
      <c r="B86" s="36" t="s">
        <v>149</v>
      </c>
      <c r="C86" s="36" t="s">
        <v>150</v>
      </c>
      <c r="D86" s="36" t="s">
        <v>151</v>
      </c>
      <c r="E86" s="36" t="s">
        <v>152</v>
      </c>
      <c r="F86" s="36" t="s">
        <v>153</v>
      </c>
      <c r="G86" s="36" t="s">
        <v>154</v>
      </c>
      <c r="H86" s="36" t="s">
        <v>1</v>
      </c>
    </row>
    <row r="87" spans="1:8" ht="12.75">
      <c r="A87" s="37"/>
      <c r="B87" s="38" t="s">
        <v>155</v>
      </c>
      <c r="C87" s="38" t="s">
        <v>155</v>
      </c>
      <c r="D87" s="38" t="s">
        <v>155</v>
      </c>
      <c r="E87" s="38" t="s">
        <v>156</v>
      </c>
      <c r="F87" s="38" t="s">
        <v>155</v>
      </c>
      <c r="G87" s="38" t="s">
        <v>157</v>
      </c>
      <c r="H87" s="38"/>
    </row>
    <row r="88" spans="1:8" ht="12.75">
      <c r="A88" s="28" t="s">
        <v>144</v>
      </c>
      <c r="B88" s="39"/>
      <c r="C88" s="39"/>
      <c r="D88" s="39"/>
      <c r="E88" s="39"/>
      <c r="F88" s="39"/>
      <c r="G88" s="39"/>
      <c r="H88" s="40"/>
    </row>
    <row r="89" spans="1:8" ht="12.75">
      <c r="A89" s="30" t="s">
        <v>139</v>
      </c>
      <c r="B89" s="29">
        <v>3.81</v>
      </c>
      <c r="C89" s="29">
        <v>5.29</v>
      </c>
      <c r="D89" s="29">
        <v>7.99</v>
      </c>
      <c r="E89" s="29">
        <v>8.17</v>
      </c>
      <c r="F89" s="29">
        <v>8.13</v>
      </c>
      <c r="G89" s="29">
        <v>7.32</v>
      </c>
      <c r="H89" s="203">
        <v>6.87</v>
      </c>
    </row>
    <row r="90" spans="1:8" ht="12.75">
      <c r="A90" s="30" t="s">
        <v>138</v>
      </c>
      <c r="B90" s="29">
        <v>4.52</v>
      </c>
      <c r="C90" s="29">
        <v>6.19</v>
      </c>
      <c r="D90" s="29">
        <v>8.44</v>
      </c>
      <c r="E90" s="376">
        <v>11.28</v>
      </c>
      <c r="F90" s="377"/>
      <c r="G90" s="378"/>
      <c r="H90" s="203">
        <v>8.38</v>
      </c>
    </row>
    <row r="91" spans="1:8" ht="12.75">
      <c r="A91" s="24" t="s">
        <v>222</v>
      </c>
      <c r="B91" s="29"/>
      <c r="C91" s="29"/>
      <c r="D91" s="29"/>
      <c r="E91" s="29"/>
      <c r="F91" s="29"/>
      <c r="G91" s="29"/>
      <c r="H91" s="203">
        <v>19.6</v>
      </c>
    </row>
    <row r="92" spans="1:8" ht="12.75">
      <c r="A92" s="10" t="s">
        <v>146</v>
      </c>
      <c r="B92" s="31">
        <v>4</v>
      </c>
      <c r="C92" s="31">
        <v>6.2</v>
      </c>
      <c r="D92" s="31">
        <v>10</v>
      </c>
      <c r="E92" s="31">
        <v>12.3</v>
      </c>
      <c r="F92" s="31">
        <v>15.4</v>
      </c>
      <c r="G92" s="31">
        <v>18.6</v>
      </c>
      <c r="H92" s="204">
        <v>12.2</v>
      </c>
    </row>
    <row r="93" spans="1:8" ht="12.75">
      <c r="A93" s="28" t="s">
        <v>141</v>
      </c>
      <c r="B93" s="205"/>
      <c r="C93" s="205"/>
      <c r="D93" s="205"/>
      <c r="E93" s="205"/>
      <c r="F93" s="205"/>
      <c r="G93" s="205"/>
      <c r="H93" s="206"/>
    </row>
    <row r="94" spans="1:8" ht="12.75">
      <c r="A94" s="30" t="s">
        <v>139</v>
      </c>
      <c r="B94" s="29">
        <v>31.38</v>
      </c>
      <c r="C94" s="29">
        <v>28.67</v>
      </c>
      <c r="D94" s="29">
        <v>24.94</v>
      </c>
      <c r="E94" s="29">
        <v>23.65</v>
      </c>
      <c r="F94" s="29">
        <v>19.72</v>
      </c>
      <c r="G94" s="29">
        <v>20.2</v>
      </c>
      <c r="H94" s="203">
        <v>24.37</v>
      </c>
    </row>
    <row r="95" spans="1:8" ht="12.75">
      <c r="A95" s="30" t="s">
        <v>138</v>
      </c>
      <c r="B95" s="29">
        <v>27.36</v>
      </c>
      <c r="C95" s="29">
        <v>25.1</v>
      </c>
      <c r="D95" s="29">
        <v>24.66</v>
      </c>
      <c r="E95" s="379">
        <v>22.35</v>
      </c>
      <c r="F95" s="380"/>
      <c r="G95" s="381"/>
      <c r="H95" s="203">
        <v>23.91</v>
      </c>
    </row>
    <row r="96" spans="1:8" ht="12.75">
      <c r="A96" s="24" t="s">
        <v>222</v>
      </c>
      <c r="B96" s="29"/>
      <c r="C96" s="29"/>
      <c r="D96" s="29"/>
      <c r="E96" s="29"/>
      <c r="F96" s="29"/>
      <c r="G96" s="29"/>
      <c r="H96" s="203">
        <v>42</v>
      </c>
    </row>
    <row r="97" spans="1:8" ht="12.75">
      <c r="A97" s="10" t="s">
        <v>146</v>
      </c>
      <c r="B97" s="31">
        <v>26.4</v>
      </c>
      <c r="C97" s="31">
        <v>26.4</v>
      </c>
      <c r="D97" s="31">
        <v>25.9</v>
      </c>
      <c r="E97" s="31">
        <v>25.7</v>
      </c>
      <c r="F97" s="31">
        <v>28</v>
      </c>
      <c r="G97" s="31">
        <v>32.6</v>
      </c>
      <c r="H97" s="204">
        <v>28.6</v>
      </c>
    </row>
    <row r="98" spans="1:8" ht="12.75">
      <c r="A98" s="28" t="s">
        <v>142</v>
      </c>
      <c r="B98" s="209"/>
      <c r="C98" s="209"/>
      <c r="D98" s="209"/>
      <c r="E98" s="209"/>
      <c r="F98" s="209"/>
      <c r="G98" s="209"/>
      <c r="H98" s="210"/>
    </row>
    <row r="99" spans="1:8" ht="12.75">
      <c r="A99" s="30" t="s">
        <v>139</v>
      </c>
      <c r="B99" s="29">
        <v>12.15</v>
      </c>
      <c r="C99" s="29">
        <v>18.47</v>
      </c>
      <c r="D99" s="29">
        <v>31.78</v>
      </c>
      <c r="E99" s="29">
        <v>34.41</v>
      </c>
      <c r="F99" s="29">
        <v>38.66</v>
      </c>
      <c r="G99" s="29">
        <v>36.24</v>
      </c>
      <c r="H99" s="203">
        <v>27.98</v>
      </c>
    </row>
    <row r="100" spans="1:8" ht="12.75">
      <c r="A100" s="30" t="s">
        <v>138</v>
      </c>
      <c r="B100" s="29">
        <v>15.87</v>
      </c>
      <c r="C100" s="29">
        <v>24.91</v>
      </c>
      <c r="D100" s="29">
        <v>35.25</v>
      </c>
      <c r="E100" s="379">
        <v>51.28</v>
      </c>
      <c r="F100" s="380"/>
      <c r="G100" s="381"/>
      <c r="H100" s="203">
        <v>35.56</v>
      </c>
    </row>
    <row r="101" spans="1:8" ht="12.75">
      <c r="A101" s="24" t="s">
        <v>222</v>
      </c>
      <c r="B101" s="29"/>
      <c r="C101" s="29"/>
      <c r="D101" s="29"/>
      <c r="E101" s="29"/>
      <c r="F101" s="29"/>
      <c r="G101" s="29"/>
      <c r="H101" s="203">
        <v>46.6</v>
      </c>
    </row>
    <row r="102" spans="1:8" ht="12.75">
      <c r="A102" s="10" t="s">
        <v>146</v>
      </c>
      <c r="B102" s="31">
        <v>15</v>
      </c>
      <c r="C102" s="31">
        <v>23.7</v>
      </c>
      <c r="D102" s="31">
        <v>38.6</v>
      </c>
      <c r="E102" s="31">
        <v>47.9</v>
      </c>
      <c r="F102" s="31">
        <v>54.9</v>
      </c>
      <c r="G102" s="31">
        <v>57</v>
      </c>
      <c r="H102" s="204">
        <v>42.5</v>
      </c>
    </row>
    <row r="103" spans="1:8" ht="12.75">
      <c r="A103" s="28" t="s">
        <v>158</v>
      </c>
      <c r="B103" s="209"/>
      <c r="C103" s="209"/>
      <c r="D103" s="209"/>
      <c r="E103" s="209"/>
      <c r="F103" s="209"/>
      <c r="G103" s="209"/>
      <c r="H103" s="210"/>
    </row>
    <row r="104" spans="1:8" ht="12.75">
      <c r="A104" s="30" t="s">
        <v>139</v>
      </c>
      <c r="B104" s="214">
        <v>1.18</v>
      </c>
      <c r="C104" s="214">
        <v>1.67</v>
      </c>
      <c r="D104" s="214">
        <v>2.02</v>
      </c>
      <c r="E104" s="214">
        <v>2</v>
      </c>
      <c r="F104" s="214">
        <v>2.1</v>
      </c>
      <c r="G104" s="214">
        <v>2.12</v>
      </c>
      <c r="H104" s="215">
        <v>1.86</v>
      </c>
    </row>
    <row r="105" spans="1:8" ht="12.75">
      <c r="A105" s="30" t="s">
        <v>138</v>
      </c>
      <c r="B105" s="214">
        <v>1.14</v>
      </c>
      <c r="C105" s="214">
        <v>1.75</v>
      </c>
      <c r="D105" s="214">
        <v>2.14</v>
      </c>
      <c r="E105" s="382">
        <v>2.65</v>
      </c>
      <c r="F105" s="383"/>
      <c r="G105" s="384"/>
      <c r="H105" s="215">
        <v>2.14</v>
      </c>
    </row>
    <row r="106" spans="1:8" ht="12.75">
      <c r="A106" s="24" t="s">
        <v>222</v>
      </c>
      <c r="B106" s="29"/>
      <c r="C106" s="29"/>
      <c r="D106" s="29"/>
      <c r="E106" s="29"/>
      <c r="F106" s="29"/>
      <c r="G106" s="29"/>
      <c r="H106" s="215">
        <v>4.04</v>
      </c>
    </row>
    <row r="107" spans="1:8" ht="12.75">
      <c r="A107" s="10" t="s">
        <v>146</v>
      </c>
      <c r="B107" s="211">
        <v>1.3</v>
      </c>
      <c r="C107" s="211">
        <v>1.85</v>
      </c>
      <c r="D107" s="211">
        <v>2.22</v>
      </c>
      <c r="E107" s="211">
        <v>2.59</v>
      </c>
      <c r="F107" s="211">
        <v>3.18</v>
      </c>
      <c r="G107" s="211">
        <v>3.78</v>
      </c>
      <c r="H107" s="219">
        <v>2.73</v>
      </c>
    </row>
    <row r="108" spans="1:8" ht="22.5">
      <c r="A108" s="26" t="s">
        <v>205</v>
      </c>
      <c r="B108" s="13"/>
      <c r="C108" s="13"/>
      <c r="D108" s="13"/>
      <c r="E108" s="13"/>
      <c r="F108" s="27"/>
      <c r="G108" s="21"/>
      <c r="H108" s="21"/>
    </row>
    <row r="109" spans="1:8" ht="12.75">
      <c r="A109" s="32" t="s">
        <v>206</v>
      </c>
      <c r="B109" s="32"/>
      <c r="C109" s="32"/>
      <c r="D109" s="32"/>
      <c r="E109" s="32"/>
      <c r="F109" s="32"/>
      <c r="G109" s="32"/>
      <c r="H109" s="32"/>
    </row>
    <row r="113" ht="12.75">
      <c r="A113" s="149"/>
    </row>
    <row r="114" spans="1:8" ht="12.75">
      <c r="A114" s="212">
        <v>2010</v>
      </c>
      <c r="B114" s="36" t="s">
        <v>149</v>
      </c>
      <c r="C114" s="36" t="s">
        <v>150</v>
      </c>
      <c r="D114" s="36" t="s">
        <v>151</v>
      </c>
      <c r="E114" s="36" t="s">
        <v>152</v>
      </c>
      <c r="F114" s="36" t="s">
        <v>153</v>
      </c>
      <c r="G114" s="36" t="s">
        <v>154</v>
      </c>
      <c r="H114" s="36" t="s">
        <v>1</v>
      </c>
    </row>
    <row r="115" spans="1:8" ht="12.75">
      <c r="A115" s="37"/>
      <c r="B115" s="38" t="s">
        <v>155</v>
      </c>
      <c r="C115" s="38" t="s">
        <v>155</v>
      </c>
      <c r="D115" s="38" t="s">
        <v>155</v>
      </c>
      <c r="E115" s="38" t="s">
        <v>156</v>
      </c>
      <c r="F115" s="38" t="s">
        <v>155</v>
      </c>
      <c r="G115" s="38" t="s">
        <v>157</v>
      </c>
      <c r="H115" s="38"/>
    </row>
    <row r="116" spans="1:8" ht="12.75">
      <c r="A116" s="28" t="s">
        <v>144</v>
      </c>
      <c r="B116" s="39"/>
      <c r="C116" s="39"/>
      <c r="D116" s="39"/>
      <c r="E116" s="39"/>
      <c r="F116" s="39"/>
      <c r="G116" s="39"/>
      <c r="H116" s="40"/>
    </row>
    <row r="117" spans="1:8" ht="12.75">
      <c r="A117" s="24" t="s">
        <v>191</v>
      </c>
      <c r="B117" s="29">
        <v>4.3731</v>
      </c>
      <c r="C117" s="29">
        <v>6.4615</v>
      </c>
      <c r="D117" s="29">
        <v>9.3394</v>
      </c>
      <c r="E117" s="29">
        <v>10.8831</v>
      </c>
      <c r="F117" s="29">
        <v>15.8079</v>
      </c>
      <c r="G117" s="29">
        <v>22.1528</v>
      </c>
      <c r="H117" s="203">
        <v>15.6313</v>
      </c>
    </row>
    <row r="118" spans="1:8" ht="12.75">
      <c r="A118" s="313" t="s">
        <v>138</v>
      </c>
      <c r="B118" s="29">
        <v>6.28</v>
      </c>
      <c r="C118" s="29">
        <v>8.98</v>
      </c>
      <c r="D118" s="29">
        <v>10.66</v>
      </c>
      <c r="E118" s="350">
        <v>12.42</v>
      </c>
      <c r="F118" s="351"/>
      <c r="G118" s="352"/>
      <c r="H118" s="203">
        <v>10.72</v>
      </c>
    </row>
    <row r="119" spans="1:8" ht="12.75">
      <c r="A119" s="313" t="s">
        <v>139</v>
      </c>
      <c r="B119" s="29">
        <v>3.91</v>
      </c>
      <c r="C119" s="29">
        <v>5.77</v>
      </c>
      <c r="D119" s="29">
        <v>8.58</v>
      </c>
      <c r="E119" s="29">
        <v>7.73</v>
      </c>
      <c r="F119" s="29">
        <v>7.18</v>
      </c>
      <c r="G119" s="29">
        <v>5.8</v>
      </c>
      <c r="H119" s="203">
        <v>6.87</v>
      </c>
    </row>
    <row r="120" spans="1:8" ht="12.75">
      <c r="A120" s="10" t="s">
        <v>146</v>
      </c>
      <c r="B120" s="31">
        <v>4.2</v>
      </c>
      <c r="C120" s="31">
        <v>6.5</v>
      </c>
      <c r="D120" s="31">
        <v>9.9</v>
      </c>
      <c r="E120" s="31">
        <v>12.6</v>
      </c>
      <c r="F120" s="31">
        <v>15.3</v>
      </c>
      <c r="G120" s="31">
        <v>16</v>
      </c>
      <c r="H120" s="204">
        <v>11.7</v>
      </c>
    </row>
    <row r="121" spans="1:8" ht="12.75">
      <c r="A121" s="28" t="s">
        <v>141</v>
      </c>
      <c r="B121" s="205"/>
      <c r="C121" s="205"/>
      <c r="D121" s="205"/>
      <c r="E121" s="205"/>
      <c r="F121" s="205"/>
      <c r="G121" s="205"/>
      <c r="H121" s="206"/>
    </row>
    <row r="122" spans="1:8" ht="12.75">
      <c r="A122" s="24" t="s">
        <v>191</v>
      </c>
      <c r="B122" s="29">
        <v>28.8411</v>
      </c>
      <c r="C122" s="29">
        <v>27.5409</v>
      </c>
      <c r="D122" s="29">
        <v>24.4899</v>
      </c>
      <c r="E122" s="29">
        <v>24.9109</v>
      </c>
      <c r="F122" s="29">
        <v>27.4094</v>
      </c>
      <c r="G122" s="29">
        <v>35.8779</v>
      </c>
      <c r="H122" s="203">
        <v>31.7959</v>
      </c>
    </row>
    <row r="123" spans="1:8" ht="12.75">
      <c r="A123" s="313" t="s">
        <v>138</v>
      </c>
      <c r="B123" s="207">
        <v>26.2</v>
      </c>
      <c r="C123" s="207">
        <v>27.99</v>
      </c>
      <c r="D123" s="207">
        <v>27.47</v>
      </c>
      <c r="E123" s="385">
        <v>28.07</v>
      </c>
      <c r="F123" s="386"/>
      <c r="G123" s="387"/>
      <c r="H123" s="208">
        <v>27.73</v>
      </c>
    </row>
    <row r="124" spans="1:8" ht="12.75">
      <c r="A124" s="313" t="s">
        <v>139</v>
      </c>
      <c r="B124" s="207">
        <v>32.27</v>
      </c>
      <c r="C124" s="207">
        <v>29.76</v>
      </c>
      <c r="D124" s="207">
        <v>24.56</v>
      </c>
      <c r="E124" s="207">
        <v>22.54</v>
      </c>
      <c r="F124" s="207">
        <v>20.27</v>
      </c>
      <c r="G124" s="207">
        <v>22.07</v>
      </c>
      <c r="H124" s="208">
        <v>24.82</v>
      </c>
    </row>
    <row r="125" spans="1:8" ht="12.75">
      <c r="A125" s="10" t="s">
        <v>146</v>
      </c>
      <c r="B125" s="31">
        <v>27.4</v>
      </c>
      <c r="C125" s="31">
        <v>26.9</v>
      </c>
      <c r="D125" s="31">
        <v>25.9</v>
      </c>
      <c r="E125" s="31">
        <v>26.5</v>
      </c>
      <c r="F125" s="31">
        <v>28.2</v>
      </c>
      <c r="G125" s="31">
        <v>29.9</v>
      </c>
      <c r="H125" s="204">
        <v>28</v>
      </c>
    </row>
    <row r="126" spans="1:8" ht="12.75">
      <c r="A126" s="28" t="s">
        <v>142</v>
      </c>
      <c r="B126" s="209"/>
      <c r="C126" s="209"/>
      <c r="D126" s="209"/>
      <c r="E126" s="209"/>
      <c r="F126" s="209"/>
      <c r="G126" s="209"/>
      <c r="H126" s="210"/>
    </row>
    <row r="127" spans="1:8" ht="12.75">
      <c r="A127" s="24" t="s">
        <v>191</v>
      </c>
      <c r="B127" s="29">
        <v>14.9375</v>
      </c>
      <c r="C127" s="29">
        <v>23.9004</v>
      </c>
      <c r="D127" s="29">
        <v>38.1544</v>
      </c>
      <c r="E127" s="29">
        <v>43.9234</v>
      </c>
      <c r="F127" s="29">
        <v>57.4788</v>
      </c>
      <c r="G127" s="29">
        <v>61.5444</v>
      </c>
      <c r="H127" s="203">
        <v>49.1555</v>
      </c>
    </row>
    <row r="128" spans="1:8" ht="12.75">
      <c r="A128" s="313" t="s">
        <v>138</v>
      </c>
      <c r="B128" s="207">
        <v>24.23</v>
      </c>
      <c r="C128" s="207">
        <v>31.45</v>
      </c>
      <c r="D128" s="207">
        <v>39.93</v>
      </c>
      <c r="E128" s="385">
        <v>45.1</v>
      </c>
      <c r="F128" s="386"/>
      <c r="G128" s="387"/>
      <c r="H128" s="208">
        <v>39.29</v>
      </c>
    </row>
    <row r="129" spans="1:8" ht="12.75">
      <c r="A129" s="313" t="s">
        <v>139</v>
      </c>
      <c r="B129" s="207">
        <v>11.92</v>
      </c>
      <c r="C129" s="207">
        <v>19.66</v>
      </c>
      <c r="D129" s="207">
        <v>34.83</v>
      </c>
      <c r="E129" s="207">
        <v>35.16</v>
      </c>
      <c r="F129" s="207">
        <v>35.09</v>
      </c>
      <c r="G129" s="207">
        <v>26.51</v>
      </c>
      <c r="H129" s="208">
        <v>27.77</v>
      </c>
    </row>
    <row r="130" spans="1:8" ht="12.75">
      <c r="A130" s="10" t="s">
        <v>146</v>
      </c>
      <c r="B130" s="31">
        <v>15.4</v>
      </c>
      <c r="C130" s="31">
        <v>24.2</v>
      </c>
      <c r="D130" s="31">
        <v>38.1</v>
      </c>
      <c r="E130" s="31">
        <v>47.6</v>
      </c>
      <c r="F130" s="31">
        <v>54.3</v>
      </c>
      <c r="G130" s="31">
        <v>53.5</v>
      </c>
      <c r="H130" s="204">
        <v>41.7</v>
      </c>
    </row>
    <row r="131" spans="1:8" ht="12.75">
      <c r="A131" s="28" t="s">
        <v>158</v>
      </c>
      <c r="B131" s="209"/>
      <c r="C131" s="209"/>
      <c r="D131" s="209"/>
      <c r="E131" s="209"/>
      <c r="F131" s="209"/>
      <c r="G131" s="209"/>
      <c r="H131" s="210"/>
    </row>
    <row r="132" spans="1:8" ht="12.75">
      <c r="A132" s="24" t="s">
        <v>191</v>
      </c>
      <c r="B132" s="214">
        <v>1.23889</v>
      </c>
      <c r="C132" s="214">
        <v>1.82555</v>
      </c>
      <c r="D132" s="214">
        <v>2.17853</v>
      </c>
      <c r="E132" s="214">
        <v>2.42998</v>
      </c>
      <c r="F132" s="214">
        <v>3.89697</v>
      </c>
      <c r="G132" s="214">
        <v>4.55283</v>
      </c>
      <c r="H132" s="215">
        <v>3.53643</v>
      </c>
    </row>
    <row r="133" spans="1:8" ht="12.75">
      <c r="A133" s="313" t="s">
        <v>138</v>
      </c>
      <c r="B133" s="216">
        <v>1.54</v>
      </c>
      <c r="C133" s="216">
        <v>1.99</v>
      </c>
      <c r="D133" s="216">
        <v>2.26</v>
      </c>
      <c r="E133" s="388">
        <v>2.76</v>
      </c>
      <c r="F133" s="389"/>
      <c r="G133" s="390"/>
      <c r="H133" s="217">
        <v>2.35</v>
      </c>
    </row>
    <row r="134" spans="1:8" ht="12.75">
      <c r="A134" s="313" t="s">
        <v>139</v>
      </c>
      <c r="B134" s="216">
        <v>1.18</v>
      </c>
      <c r="C134" s="216">
        <v>1.73</v>
      </c>
      <c r="D134" s="216">
        <v>2.11</v>
      </c>
      <c r="E134" s="216">
        <v>2.11</v>
      </c>
      <c r="F134" s="216">
        <v>1.99</v>
      </c>
      <c r="G134" s="216">
        <v>1.91</v>
      </c>
      <c r="H134" s="217">
        <v>1.88</v>
      </c>
    </row>
    <row r="135" spans="1:8" ht="12.75">
      <c r="A135" s="10" t="s">
        <v>146</v>
      </c>
      <c r="B135" s="218">
        <v>1.30985</v>
      </c>
      <c r="C135" s="218">
        <v>1.87421</v>
      </c>
      <c r="D135" s="218">
        <v>2.26</v>
      </c>
      <c r="E135" s="218">
        <v>2.63</v>
      </c>
      <c r="F135" s="218">
        <v>3.18</v>
      </c>
      <c r="G135" s="218">
        <v>3.67</v>
      </c>
      <c r="H135" s="219">
        <v>2.73</v>
      </c>
    </row>
    <row r="136" spans="1:8" ht="22.5">
      <c r="A136" s="26" t="s">
        <v>205</v>
      </c>
      <c r="B136" s="13"/>
      <c r="C136" s="13"/>
      <c r="D136" s="13"/>
      <c r="E136" s="13"/>
      <c r="F136" s="27"/>
      <c r="G136" s="21"/>
      <c r="H136" s="21"/>
    </row>
    <row r="137" spans="1:8" ht="12.75">
      <c r="A137" s="32" t="s">
        <v>206</v>
      </c>
      <c r="B137" s="32"/>
      <c r="C137" s="32"/>
      <c r="D137" s="32"/>
      <c r="E137" s="32"/>
      <c r="F137" s="32"/>
      <c r="G137" s="32"/>
      <c r="H137" s="32"/>
    </row>
  </sheetData>
  <sheetProtection/>
  <mergeCells count="20">
    <mergeCell ref="E6:G6"/>
    <mergeCell ref="E11:G11"/>
    <mergeCell ref="E16:G16"/>
    <mergeCell ref="E21:G21"/>
    <mergeCell ref="E34:G34"/>
    <mergeCell ref="E39:G39"/>
    <mergeCell ref="E44:G44"/>
    <mergeCell ref="E49:G49"/>
    <mergeCell ref="E72:G72"/>
    <mergeCell ref="E77:G77"/>
    <mergeCell ref="E62:G62"/>
    <mergeCell ref="E67:G67"/>
    <mergeCell ref="E118:G118"/>
    <mergeCell ref="E123:G123"/>
    <mergeCell ref="E128:G128"/>
    <mergeCell ref="E133:G133"/>
    <mergeCell ref="E90:G90"/>
    <mergeCell ref="E95:G95"/>
    <mergeCell ref="E100:G100"/>
    <mergeCell ref="E105:G105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I27"/>
  <sheetViews>
    <sheetView zoomScalePageLayoutView="0" workbookViewId="0" topLeftCell="A1">
      <pane xSplit="1" ySplit="5" topLeftCell="I6" activePane="bottomRight" state="frozen"/>
      <selection pane="topLeft" activeCell="C137" sqref="C137"/>
      <selection pane="topRight" activeCell="C137" sqref="C137"/>
      <selection pane="bottomLeft" activeCell="C137" sqref="C137"/>
      <selection pane="bottomRight" activeCell="O8" sqref="O8"/>
    </sheetView>
  </sheetViews>
  <sheetFormatPr defaultColWidth="31.140625" defaultRowHeight="12.75"/>
  <cols>
    <col min="1" max="1" width="20.7109375" style="45" customWidth="1"/>
    <col min="2" max="13" width="5.57421875" style="45" customWidth="1"/>
    <col min="14" max="15" width="4.421875" style="45" customWidth="1"/>
    <col min="16" max="16" width="1.421875" style="45" customWidth="1"/>
    <col min="17" max="17" width="5.421875" style="45" customWidth="1"/>
    <col min="18" max="21" width="5.421875" style="20" customWidth="1"/>
    <col min="22" max="25" width="5.421875" style="45" customWidth="1"/>
    <col min="26" max="27" width="6.00390625" style="45" customWidth="1"/>
    <col min="28" max="30" width="7.140625" style="45" customWidth="1"/>
    <col min="31" max="16384" width="10.140625" style="45" customWidth="1"/>
  </cols>
  <sheetData>
    <row r="1" ht="39.75" customHeight="1">
      <c r="A1" s="149" t="s">
        <v>257</v>
      </c>
    </row>
    <row r="2" spans="23:26" ht="12.75">
      <c r="W2" s="59"/>
      <c r="X2" s="59"/>
      <c r="Y2" s="59"/>
      <c r="Z2" s="59"/>
    </row>
    <row r="3" ht="12.75">
      <c r="A3" s="15" t="s">
        <v>159</v>
      </c>
    </row>
    <row r="4" spans="1:30" ht="12.75">
      <c r="A4" s="35"/>
      <c r="B4" s="36">
        <v>1989</v>
      </c>
      <c r="C4" s="36">
        <v>1990</v>
      </c>
      <c r="D4" s="36">
        <v>1991</v>
      </c>
      <c r="E4" s="36">
        <v>1992</v>
      </c>
      <c r="F4" s="36">
        <v>1993</v>
      </c>
      <c r="G4" s="36">
        <v>1994</v>
      </c>
      <c r="H4" s="36">
        <v>1995</v>
      </c>
      <c r="I4" s="36">
        <v>1996</v>
      </c>
      <c r="J4" s="36">
        <v>1997</v>
      </c>
      <c r="K4" s="36">
        <v>1998</v>
      </c>
      <c r="L4" s="36">
        <v>1999</v>
      </c>
      <c r="M4" s="36">
        <v>2000</v>
      </c>
      <c r="N4" s="36">
        <v>2001</v>
      </c>
      <c r="O4" s="36">
        <v>2002</v>
      </c>
      <c r="P4" s="54"/>
      <c r="Q4" s="36">
        <v>2002</v>
      </c>
      <c r="R4" s="36">
        <v>2003</v>
      </c>
      <c r="S4" s="36">
        <v>2004</v>
      </c>
      <c r="T4" s="36">
        <v>2005</v>
      </c>
      <c r="U4" s="36">
        <v>2006</v>
      </c>
      <c r="V4" s="36">
        <v>2007</v>
      </c>
      <c r="W4" s="36">
        <v>2008</v>
      </c>
      <c r="X4" s="36">
        <v>2009</v>
      </c>
      <c r="Y4" s="36">
        <v>2010</v>
      </c>
      <c r="Z4" s="36">
        <v>2011</v>
      </c>
      <c r="AA4" s="36">
        <v>2012</v>
      </c>
      <c r="AB4" s="36">
        <v>2013</v>
      </c>
      <c r="AC4" s="36">
        <v>2014</v>
      </c>
      <c r="AD4" s="36">
        <v>2015</v>
      </c>
    </row>
    <row r="5" spans="1:30" ht="12.75">
      <c r="A5" s="3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8" t="s">
        <v>13</v>
      </c>
      <c r="P5" s="56"/>
      <c r="Q5" s="38" t="s">
        <v>14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2.75">
      <c r="A6" s="50" t="s">
        <v>215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5" ht="12.75">
      <c r="A7" s="51" t="s">
        <v>98</v>
      </c>
      <c r="B7" s="23"/>
      <c r="C7" s="23"/>
      <c r="D7" s="23"/>
      <c r="E7" s="23"/>
      <c r="F7" s="23"/>
      <c r="G7" s="23"/>
      <c r="H7" s="23"/>
      <c r="I7" s="23"/>
      <c r="J7" s="23">
        <v>45.455093012260086</v>
      </c>
      <c r="K7" s="23">
        <v>46.09983817470246</v>
      </c>
      <c r="L7" s="23">
        <v>44.19203516136758</v>
      </c>
      <c r="M7" s="23">
        <v>43.20545941480713</v>
      </c>
      <c r="N7" s="23">
        <v>41.88522330337744</v>
      </c>
      <c r="O7" s="23">
        <v>41.227624246978706</v>
      </c>
      <c r="P7" s="59"/>
      <c r="Q7" s="23">
        <v>42.529561033435776</v>
      </c>
      <c r="R7" s="23">
        <v>45.332540223492316</v>
      </c>
      <c r="S7" s="23">
        <v>42.15557418659196</v>
      </c>
      <c r="T7" s="23">
        <v>40.89851623232753</v>
      </c>
      <c r="U7" s="23">
        <v>41.64605744923112</v>
      </c>
      <c r="V7" s="23">
        <v>41.32466436938754</v>
      </c>
      <c r="W7" s="23">
        <v>38.06817603643585</v>
      </c>
      <c r="X7" s="23">
        <v>35.61124592803688</v>
      </c>
      <c r="Y7" s="23">
        <v>37.70350165275599</v>
      </c>
      <c r="Z7" s="23">
        <v>37.83635014284711</v>
      </c>
      <c r="AA7" s="23">
        <v>35.50287694032597</v>
      </c>
      <c r="AB7" s="23">
        <v>30.233723729408336</v>
      </c>
      <c r="AC7" s="23">
        <v>27.663922518278273</v>
      </c>
      <c r="AD7" s="23">
        <v>28.260166231027362</v>
      </c>
      <c r="AF7" s="337"/>
      <c r="AG7" s="337"/>
      <c r="AH7" s="337"/>
      <c r="AI7" s="337"/>
    </row>
    <row r="8" spans="1:35" ht="12.75">
      <c r="A8" s="51" t="s">
        <v>4</v>
      </c>
      <c r="B8" s="23"/>
      <c r="C8" s="23"/>
      <c r="D8" s="23"/>
      <c r="E8" s="23"/>
      <c r="F8" s="23"/>
      <c r="G8" s="23"/>
      <c r="H8" s="23"/>
      <c r="I8" s="23"/>
      <c r="J8" s="23">
        <v>43.52768985673974</v>
      </c>
      <c r="K8" s="23">
        <v>41.508475743420824</v>
      </c>
      <c r="L8" s="23">
        <v>40.449941538591574</v>
      </c>
      <c r="M8" s="23">
        <v>39.56523569245016</v>
      </c>
      <c r="N8" s="23">
        <v>41.25718650644098</v>
      </c>
      <c r="O8" s="23">
        <v>39.60308747940166</v>
      </c>
      <c r="P8" s="59"/>
      <c r="Q8" s="23">
        <v>40.277878701095524</v>
      </c>
      <c r="R8" s="23">
        <v>36.574209557626254</v>
      </c>
      <c r="S8" s="23">
        <v>39.50579627177071</v>
      </c>
      <c r="T8" s="23">
        <v>37.19000997640809</v>
      </c>
      <c r="U8" s="23">
        <v>37.973331087725725</v>
      </c>
      <c r="V8" s="23">
        <v>36.43740968835689</v>
      </c>
      <c r="W8" s="23">
        <v>34.85533211779372</v>
      </c>
      <c r="X8" s="23">
        <v>38.66386061833841</v>
      </c>
      <c r="Y8" s="23">
        <v>39</v>
      </c>
      <c r="Z8" s="23">
        <v>36.98771088308306</v>
      </c>
      <c r="AA8" s="23">
        <v>38.4510154541751</v>
      </c>
      <c r="AB8" s="23">
        <v>42.75319194740874</v>
      </c>
      <c r="AC8" s="23">
        <v>43.57594054538427</v>
      </c>
      <c r="AD8" s="23">
        <v>43.174223238885084</v>
      </c>
      <c r="AF8" s="337"/>
      <c r="AG8" s="337"/>
      <c r="AH8" s="337"/>
      <c r="AI8" s="337"/>
    </row>
    <row r="9" spans="1:35" ht="12.75">
      <c r="A9" s="51" t="s">
        <v>5</v>
      </c>
      <c r="B9" s="23"/>
      <c r="C9" s="23"/>
      <c r="D9" s="23"/>
      <c r="E9" s="23"/>
      <c r="F9" s="23"/>
      <c r="G9" s="23"/>
      <c r="H9" s="23"/>
      <c r="I9" s="23"/>
      <c r="J9" s="23">
        <v>11.017217131000171</v>
      </c>
      <c r="K9" s="23">
        <v>12.391686081876715</v>
      </c>
      <c r="L9" s="23">
        <v>15.358023300040854</v>
      </c>
      <c r="M9" s="23">
        <v>17.229304892742704</v>
      </c>
      <c r="N9" s="23">
        <v>16.85759019018158</v>
      </c>
      <c r="O9" s="23">
        <v>19.169288273619635</v>
      </c>
      <c r="P9" s="59"/>
      <c r="Q9" s="23">
        <v>17.192560265468693</v>
      </c>
      <c r="R9" s="23">
        <v>18.093250218881444</v>
      </c>
      <c r="S9" s="23">
        <v>18.338629541637324</v>
      </c>
      <c r="T9" s="23">
        <v>21.91147379126437</v>
      </c>
      <c r="U9" s="23">
        <v>20.380611463043156</v>
      </c>
      <c r="V9" s="23">
        <v>22.237925942255572</v>
      </c>
      <c r="W9" s="23">
        <v>27.07649184577044</v>
      </c>
      <c r="X9" s="23">
        <v>25.72489345362471</v>
      </c>
      <c r="Y9" s="23">
        <v>22.612326430592127</v>
      </c>
      <c r="Z9" s="23">
        <v>25.175938974069823</v>
      </c>
      <c r="AA9" s="23">
        <v>26.046107605498936</v>
      </c>
      <c r="AB9" s="23">
        <v>27.01308432318294</v>
      </c>
      <c r="AC9" s="23">
        <v>28.760136936337467</v>
      </c>
      <c r="AD9" s="23">
        <v>28.565610530087554</v>
      </c>
      <c r="AF9" s="337"/>
      <c r="AG9" s="337"/>
      <c r="AH9" s="337"/>
      <c r="AI9" s="337"/>
    </row>
    <row r="10" spans="1:30" s="20" customFormat="1" ht="12.75">
      <c r="A10" s="52" t="s">
        <v>0</v>
      </c>
      <c r="B10" s="60"/>
      <c r="C10" s="60"/>
      <c r="D10" s="60"/>
      <c r="E10" s="60"/>
      <c r="F10" s="60"/>
      <c r="G10" s="60"/>
      <c r="H10" s="60"/>
      <c r="I10" s="60"/>
      <c r="J10" s="60">
        <v>100</v>
      </c>
      <c r="K10" s="60">
        <v>100</v>
      </c>
      <c r="L10" s="60">
        <v>100</v>
      </c>
      <c r="M10" s="60">
        <v>100</v>
      </c>
      <c r="N10" s="60">
        <v>100</v>
      </c>
      <c r="O10" s="60">
        <v>100</v>
      </c>
      <c r="P10" s="22"/>
      <c r="Q10" s="60">
        <v>100</v>
      </c>
      <c r="R10" s="60">
        <v>100</v>
      </c>
      <c r="S10" s="60">
        <v>100</v>
      </c>
      <c r="T10" s="60">
        <v>100</v>
      </c>
      <c r="U10" s="60">
        <v>100</v>
      </c>
      <c r="V10" s="60">
        <v>100</v>
      </c>
      <c r="W10" s="60">
        <v>100</v>
      </c>
      <c r="X10" s="60">
        <v>100</v>
      </c>
      <c r="Y10" s="60">
        <v>100</v>
      </c>
      <c r="Z10" s="60">
        <v>100</v>
      </c>
      <c r="AA10" s="60">
        <v>100</v>
      </c>
      <c r="AB10" s="60">
        <v>100</v>
      </c>
      <c r="AC10" s="60">
        <v>100</v>
      </c>
      <c r="AD10" s="60">
        <f>SUM(AD7:AD9)</f>
        <v>100</v>
      </c>
    </row>
    <row r="11" spans="1:30" s="20" customFormat="1" ht="12.75">
      <c r="A11" s="28" t="s">
        <v>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</row>
    <row r="12" spans="1:33" ht="12.75">
      <c r="A12" s="51" t="s">
        <v>98</v>
      </c>
      <c r="B12" s="23">
        <v>53.078755415129045</v>
      </c>
      <c r="C12" s="23">
        <v>52.23637246699635</v>
      </c>
      <c r="D12" s="23">
        <v>49.85542343440659</v>
      </c>
      <c r="E12" s="23">
        <v>51.499458594228145</v>
      </c>
      <c r="F12" s="23">
        <v>50.24698702867393</v>
      </c>
      <c r="G12" s="23">
        <v>48.766706412058866</v>
      </c>
      <c r="H12" s="23">
        <v>46.72403183023873</v>
      </c>
      <c r="I12" s="23">
        <v>45.71832816299153</v>
      </c>
      <c r="J12" s="23">
        <v>45.71832816299153</v>
      </c>
      <c r="K12" s="23">
        <v>44.277754576105444</v>
      </c>
      <c r="L12" s="23">
        <v>41.27354377397977</v>
      </c>
      <c r="M12" s="23">
        <v>40.506834354898615</v>
      </c>
      <c r="N12" s="23">
        <v>40.31530547607086</v>
      </c>
      <c r="O12" s="23">
        <v>39.38771197248274</v>
      </c>
      <c r="P12" s="59"/>
      <c r="Q12" s="23">
        <v>42.53296792798341</v>
      </c>
      <c r="R12" s="23">
        <v>44.82172895562657</v>
      </c>
      <c r="S12" s="23">
        <v>40.85935536473722</v>
      </c>
      <c r="T12" s="23">
        <v>41.12377865633674</v>
      </c>
      <c r="U12" s="23">
        <v>42.01055360118497</v>
      </c>
      <c r="V12" s="23">
        <v>39.69028188019837</v>
      </c>
      <c r="W12" s="23">
        <v>36.894822029318576</v>
      </c>
      <c r="X12" s="23">
        <v>36.99186836650724</v>
      </c>
      <c r="Y12" s="23">
        <v>35.69593261747922</v>
      </c>
      <c r="Z12" s="23">
        <v>34.894463071149886</v>
      </c>
      <c r="AA12" s="23">
        <v>33.64919112628669</v>
      </c>
      <c r="AB12" s="23">
        <v>28.659394831488978</v>
      </c>
      <c r="AC12" s="23">
        <v>26.78278264312281</v>
      </c>
      <c r="AD12" s="23">
        <v>27.17850432396923</v>
      </c>
      <c r="AF12" s="337"/>
      <c r="AG12" s="337"/>
    </row>
    <row r="13" spans="1:33" ht="12.75">
      <c r="A13" s="51" t="s">
        <v>4</v>
      </c>
      <c r="B13" s="23">
        <v>35.90264492798341</v>
      </c>
      <c r="C13" s="23">
        <v>36.77138598885008</v>
      </c>
      <c r="D13" s="23">
        <v>39.35371867443657</v>
      </c>
      <c r="E13" s="23">
        <v>37.1798924362363</v>
      </c>
      <c r="F13" s="23">
        <v>37.98732614006148</v>
      </c>
      <c r="G13" s="23">
        <v>38.74063462120269</v>
      </c>
      <c r="H13" s="23">
        <v>40.79384615384616</v>
      </c>
      <c r="I13" s="23">
        <v>42.15079231994634</v>
      </c>
      <c r="J13" s="23">
        <v>42.15079231994634</v>
      </c>
      <c r="K13" s="23">
        <v>41.61979362961303</v>
      </c>
      <c r="L13" s="23">
        <v>42.29853029774551</v>
      </c>
      <c r="M13" s="23">
        <v>42.06514488241066</v>
      </c>
      <c r="N13" s="23">
        <v>41.91895473376874</v>
      </c>
      <c r="O13" s="23">
        <v>40.003497955882025</v>
      </c>
      <c r="P13" s="59"/>
      <c r="Q13" s="23">
        <v>38.46332849427816</v>
      </c>
      <c r="R13" s="23">
        <v>36.32665819421653</v>
      </c>
      <c r="S13" s="23">
        <v>38.761629023033436</v>
      </c>
      <c r="T13" s="23">
        <v>38.29248414129305</v>
      </c>
      <c r="U13" s="23">
        <v>38.354563969635244</v>
      </c>
      <c r="V13" s="23">
        <v>38.22581686794493</v>
      </c>
      <c r="W13" s="23">
        <v>36.258425597590595</v>
      </c>
      <c r="X13" s="23">
        <v>37.076157317128484</v>
      </c>
      <c r="Y13" s="23">
        <v>38.872587153983865</v>
      </c>
      <c r="Z13" s="23">
        <v>36.165894740521225</v>
      </c>
      <c r="AA13" s="23">
        <v>38.06379221638105</v>
      </c>
      <c r="AB13" s="23">
        <v>41.45771478046383</v>
      </c>
      <c r="AC13" s="23">
        <v>40.42070602082748</v>
      </c>
      <c r="AD13" s="23">
        <v>39.89351284875719</v>
      </c>
      <c r="AF13" s="337"/>
      <c r="AG13" s="337"/>
    </row>
    <row r="14" spans="1:33" ht="12.75">
      <c r="A14" s="51" t="s">
        <v>5</v>
      </c>
      <c r="B14" s="23">
        <v>11.018599656887549</v>
      </c>
      <c r="C14" s="23">
        <v>10.992241544153563</v>
      </c>
      <c r="D14" s="23">
        <v>10.790857891156842</v>
      </c>
      <c r="E14" s="23">
        <v>11.320648969535558</v>
      </c>
      <c r="F14" s="23">
        <v>11.765686831264592</v>
      </c>
      <c r="G14" s="23">
        <v>12.492658966738446</v>
      </c>
      <c r="H14" s="23">
        <v>12.48212201591512</v>
      </c>
      <c r="I14" s="23">
        <v>12.130879517062128</v>
      </c>
      <c r="J14" s="23">
        <v>12.130879517062128</v>
      </c>
      <c r="K14" s="23">
        <v>14.102451794281523</v>
      </c>
      <c r="L14" s="23">
        <v>16.427925928274725</v>
      </c>
      <c r="M14" s="23">
        <v>17.42802076269072</v>
      </c>
      <c r="N14" s="23">
        <v>17.7657397901604</v>
      </c>
      <c r="O14" s="23">
        <v>20.60879007163522</v>
      </c>
      <c r="P14" s="59"/>
      <c r="Q14" s="23">
        <v>19.003703577738438</v>
      </c>
      <c r="R14" s="23">
        <v>18.851612850156904</v>
      </c>
      <c r="S14" s="23">
        <v>20.37901561222935</v>
      </c>
      <c r="T14" s="23">
        <v>20.583737202370212</v>
      </c>
      <c r="U14" s="23">
        <v>19.634882429179783</v>
      </c>
      <c r="V14" s="23">
        <v>22.083901251856716</v>
      </c>
      <c r="W14" s="23">
        <v>26.846752373090837</v>
      </c>
      <c r="X14" s="23">
        <v>25.931974316364276</v>
      </c>
      <c r="Y14" s="23">
        <v>25.43148022853693</v>
      </c>
      <c r="Z14" s="23">
        <v>28.939642188328875</v>
      </c>
      <c r="AA14" s="23">
        <v>28.28701665733226</v>
      </c>
      <c r="AB14" s="23">
        <v>29.882890388047205</v>
      </c>
      <c r="AC14" s="23">
        <v>32.79651133604972</v>
      </c>
      <c r="AD14" s="23">
        <v>32.92798282727359</v>
      </c>
      <c r="AF14" s="337"/>
      <c r="AG14" s="337"/>
    </row>
    <row r="15" spans="1:30" ht="12.75">
      <c r="A15" s="52" t="s">
        <v>0</v>
      </c>
      <c r="B15" s="60">
        <v>100</v>
      </c>
      <c r="C15" s="60">
        <v>100</v>
      </c>
      <c r="D15" s="60">
        <v>100</v>
      </c>
      <c r="E15" s="60">
        <v>100</v>
      </c>
      <c r="F15" s="60">
        <v>100</v>
      </c>
      <c r="G15" s="60">
        <v>100</v>
      </c>
      <c r="H15" s="60">
        <v>100</v>
      </c>
      <c r="I15" s="60">
        <v>100</v>
      </c>
      <c r="J15" s="60">
        <v>100</v>
      </c>
      <c r="K15" s="60">
        <v>100</v>
      </c>
      <c r="L15" s="60">
        <v>100</v>
      </c>
      <c r="M15" s="60">
        <v>100</v>
      </c>
      <c r="N15" s="60">
        <v>100</v>
      </c>
      <c r="O15" s="60">
        <v>100</v>
      </c>
      <c r="P15" s="22"/>
      <c r="Q15" s="60">
        <v>100</v>
      </c>
      <c r="R15" s="60">
        <v>100</v>
      </c>
      <c r="S15" s="60">
        <v>100</v>
      </c>
      <c r="T15" s="60">
        <v>100</v>
      </c>
      <c r="U15" s="60">
        <v>100</v>
      </c>
      <c r="V15" s="60">
        <v>100</v>
      </c>
      <c r="W15" s="60">
        <v>100</v>
      </c>
      <c r="X15" s="60">
        <v>100</v>
      </c>
      <c r="Y15" s="60">
        <v>100</v>
      </c>
      <c r="Z15" s="60">
        <v>100</v>
      </c>
      <c r="AA15" s="60">
        <v>100</v>
      </c>
      <c r="AB15" s="60">
        <f>SUM(AB12:AB14)</f>
        <v>100.00000000000001</v>
      </c>
      <c r="AC15" s="60">
        <f>SUM(AC12:AC14)</f>
        <v>100.00000000000001</v>
      </c>
      <c r="AD15" s="60">
        <f>SUM(AD12:AD14)</f>
        <v>100</v>
      </c>
    </row>
    <row r="16" spans="1:30" ht="12.75">
      <c r="A16" s="28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22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3" ht="12.75">
      <c r="A17" s="51" t="s">
        <v>98</v>
      </c>
      <c r="B17" s="23">
        <v>47.686656123403665</v>
      </c>
      <c r="C17" s="23">
        <v>47.005868796481124</v>
      </c>
      <c r="D17" s="23">
        <v>45.54347513890289</v>
      </c>
      <c r="E17" s="23">
        <v>45.96972430013971</v>
      </c>
      <c r="F17" s="23">
        <v>44.57231778515413</v>
      </c>
      <c r="G17" s="23">
        <v>42.55695816164127</v>
      </c>
      <c r="H17" s="23">
        <v>41.3623886842862</v>
      </c>
      <c r="I17" s="23">
        <v>39.1101069540231</v>
      </c>
      <c r="J17" s="23">
        <v>39.1101069540231</v>
      </c>
      <c r="K17" s="23">
        <v>36.55872528936295</v>
      </c>
      <c r="L17" s="23">
        <v>34.61846330125123</v>
      </c>
      <c r="M17" s="23">
        <v>34.690554356299096</v>
      </c>
      <c r="N17" s="23">
        <v>33.68054277766957</v>
      </c>
      <c r="O17" s="23">
        <v>33.11996618727464</v>
      </c>
      <c r="P17" s="59"/>
      <c r="Q17" s="23">
        <v>34.176575513229515</v>
      </c>
      <c r="R17" s="23">
        <v>33.55978726075394</v>
      </c>
      <c r="S17" s="23">
        <v>30.92722322211454</v>
      </c>
      <c r="T17" s="23">
        <v>31.9110406618432</v>
      </c>
      <c r="U17" s="23">
        <v>32.18468860530912</v>
      </c>
      <c r="V17" s="23">
        <v>31.11633282375151</v>
      </c>
      <c r="W17" s="23">
        <v>31.31383413728702</v>
      </c>
      <c r="X17" s="23">
        <v>30.798798931149935</v>
      </c>
      <c r="Y17" s="23">
        <v>29.572151336623698</v>
      </c>
      <c r="Z17" s="23">
        <v>28.590233685993216</v>
      </c>
      <c r="AA17" s="23">
        <v>27.63809086774009</v>
      </c>
      <c r="AB17" s="23">
        <v>23.57645558873726</v>
      </c>
      <c r="AC17" s="23">
        <v>21.947676511833563</v>
      </c>
      <c r="AD17" s="23">
        <v>21.37740158180429</v>
      </c>
      <c r="AF17" s="337"/>
      <c r="AG17" s="337"/>
    </row>
    <row r="18" spans="1:33" ht="12.75">
      <c r="A18" s="51" t="s">
        <v>4</v>
      </c>
      <c r="B18" s="23">
        <v>34.75679256842435</v>
      </c>
      <c r="C18" s="23">
        <v>34.84893888670196</v>
      </c>
      <c r="D18" s="23">
        <v>35.43411045533946</v>
      </c>
      <c r="E18" s="23">
        <v>34.49464604665146</v>
      </c>
      <c r="F18" s="23">
        <v>35.72480114638201</v>
      </c>
      <c r="G18" s="23">
        <v>35.93422286175246</v>
      </c>
      <c r="H18" s="23">
        <v>37.00419214474199</v>
      </c>
      <c r="I18" s="23">
        <v>37.79430354953532</v>
      </c>
      <c r="J18" s="23">
        <v>37.79430354953532</v>
      </c>
      <c r="K18" s="23">
        <v>37.89569815433364</v>
      </c>
      <c r="L18" s="23">
        <v>37.58992570337129</v>
      </c>
      <c r="M18" s="23">
        <v>36.75571145889548</v>
      </c>
      <c r="N18" s="23">
        <v>35.96117477365564</v>
      </c>
      <c r="O18" s="23">
        <v>34.589143076207</v>
      </c>
      <c r="P18" s="59"/>
      <c r="Q18" s="23">
        <v>35.39028589956189</v>
      </c>
      <c r="R18" s="23">
        <v>33.95838802086305</v>
      </c>
      <c r="S18" s="23">
        <v>34.75601089113481</v>
      </c>
      <c r="T18" s="23">
        <v>34.17674238827354</v>
      </c>
      <c r="U18" s="23">
        <v>34.57019555781706</v>
      </c>
      <c r="V18" s="23">
        <v>33.10762402971727</v>
      </c>
      <c r="W18" s="23">
        <v>29.30874031440171</v>
      </c>
      <c r="X18" s="23">
        <v>29.548264647028322</v>
      </c>
      <c r="Y18" s="23">
        <v>30.80582800634573</v>
      </c>
      <c r="Z18" s="23">
        <v>30.290522896367445</v>
      </c>
      <c r="AA18" s="23">
        <v>30.405144557508834</v>
      </c>
      <c r="AB18" s="23">
        <v>32.188255706700396</v>
      </c>
      <c r="AC18" s="23">
        <v>31.20381540843871</v>
      </c>
      <c r="AD18" s="23">
        <v>30.588009153944274</v>
      </c>
      <c r="AF18" s="337"/>
      <c r="AG18" s="337"/>
    </row>
    <row r="19" spans="1:33" ht="12.75">
      <c r="A19" s="51" t="s">
        <v>5</v>
      </c>
      <c r="B19" s="23">
        <v>17.55655130817198</v>
      </c>
      <c r="C19" s="23">
        <v>18.14519231681691</v>
      </c>
      <c r="D19" s="23">
        <v>19.02241440575764</v>
      </c>
      <c r="E19" s="23">
        <v>19.535629653208836</v>
      </c>
      <c r="F19" s="23">
        <v>19.70288106846386</v>
      </c>
      <c r="G19" s="23">
        <v>21.50881897660627</v>
      </c>
      <c r="H19" s="23">
        <v>21.63341917097181</v>
      </c>
      <c r="I19" s="23">
        <v>23.09558949644157</v>
      </c>
      <c r="J19" s="23">
        <v>23.09558949644157</v>
      </c>
      <c r="K19" s="23">
        <v>25.545576556303416</v>
      </c>
      <c r="L19" s="23">
        <v>27.791610995377482</v>
      </c>
      <c r="M19" s="23">
        <v>28.553734184805425</v>
      </c>
      <c r="N19" s="23">
        <v>30.358282448674785</v>
      </c>
      <c r="O19" s="23">
        <v>32.29089073651835</v>
      </c>
      <c r="P19" s="59"/>
      <c r="Q19" s="23">
        <v>30.433138587208596</v>
      </c>
      <c r="R19" s="23">
        <v>32.481824718382995</v>
      </c>
      <c r="S19" s="23">
        <v>34.31676588675066</v>
      </c>
      <c r="T19" s="23">
        <v>33.91221694988325</v>
      </c>
      <c r="U19" s="23">
        <v>33.24511583687383</v>
      </c>
      <c r="V19" s="23">
        <v>35.77604314653121</v>
      </c>
      <c r="W19" s="23">
        <v>39.37742554831126</v>
      </c>
      <c r="X19" s="23">
        <v>39.65293642182175</v>
      </c>
      <c r="Y19" s="23">
        <v>39.62202065703057</v>
      </c>
      <c r="Z19" s="23">
        <v>41.11924341763934</v>
      </c>
      <c r="AA19" s="23">
        <v>41.95676457475109</v>
      </c>
      <c r="AB19" s="23">
        <v>44.235288704562336</v>
      </c>
      <c r="AC19" s="23">
        <v>46.84850807972772</v>
      </c>
      <c r="AD19" s="23">
        <v>48.03458926425143</v>
      </c>
      <c r="AF19" s="337"/>
      <c r="AG19" s="337"/>
    </row>
    <row r="20" spans="1:30" ht="12.75">
      <c r="A20" s="52" t="s">
        <v>0</v>
      </c>
      <c r="B20" s="60">
        <v>100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  <c r="O20" s="60">
        <v>100</v>
      </c>
      <c r="P20" s="22"/>
      <c r="Q20" s="60">
        <v>100</v>
      </c>
      <c r="R20" s="60">
        <v>100</v>
      </c>
      <c r="S20" s="60">
        <v>100</v>
      </c>
      <c r="T20" s="60">
        <v>100</v>
      </c>
      <c r="U20" s="60">
        <v>100</v>
      </c>
      <c r="V20" s="60">
        <v>100</v>
      </c>
      <c r="W20" s="60">
        <v>100</v>
      </c>
      <c r="X20" s="60">
        <v>100</v>
      </c>
      <c r="Y20" s="60">
        <v>100</v>
      </c>
      <c r="Z20" s="60">
        <v>100</v>
      </c>
      <c r="AA20" s="60">
        <v>100</v>
      </c>
      <c r="AB20" s="60">
        <f>SUM(AB17:AB19)</f>
        <v>100</v>
      </c>
      <c r="AC20" s="60">
        <f>SUM(AC17:AC19)</f>
        <v>100</v>
      </c>
      <c r="AD20" s="60">
        <f>SUM(AD17:AD19)</f>
        <v>100</v>
      </c>
    </row>
    <row r="21" spans="1:30" ht="12.75">
      <c r="A21" s="28" t="s">
        <v>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22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5" ht="12.75">
      <c r="A22" s="51" t="s">
        <v>3</v>
      </c>
      <c r="B22" s="23">
        <v>43.91806728389702</v>
      </c>
      <c r="C22" s="23">
        <v>42.86802911428091</v>
      </c>
      <c r="D22" s="23">
        <v>41.02374423937286</v>
      </c>
      <c r="E22" s="23">
        <v>39.661199392997794</v>
      </c>
      <c r="F22" s="23">
        <v>39.722712339123596</v>
      </c>
      <c r="G22" s="23">
        <v>38.6087683704217</v>
      </c>
      <c r="H22" s="23">
        <v>36.582927837806686</v>
      </c>
      <c r="I22" s="23">
        <v>35.38110523331606</v>
      </c>
      <c r="J22" s="23">
        <v>36.58293124742561</v>
      </c>
      <c r="K22" s="23">
        <v>35.177897038362154</v>
      </c>
      <c r="L22" s="23">
        <v>33.96579100221349</v>
      </c>
      <c r="M22" s="23">
        <v>33.813955407171335</v>
      </c>
      <c r="N22" s="23">
        <v>32.670095066267706</v>
      </c>
      <c r="O22" s="23">
        <v>31.96169839215005</v>
      </c>
      <c r="P22" s="59"/>
      <c r="Q22" s="23">
        <v>31.0192463605542</v>
      </c>
      <c r="R22" s="23">
        <v>29.941509258315847</v>
      </c>
      <c r="S22" s="23">
        <v>29.4821162205265</v>
      </c>
      <c r="T22" s="23">
        <v>28.678940841600127</v>
      </c>
      <c r="U22" s="23">
        <v>27.44588626667166</v>
      </c>
      <c r="V22" s="23">
        <v>26.369141613311864</v>
      </c>
      <c r="W22" s="23">
        <v>25.132463887524274</v>
      </c>
      <c r="X22" s="23">
        <v>24.516225961793374</v>
      </c>
      <c r="Y22" s="23">
        <v>24.170682073603235</v>
      </c>
      <c r="Z22" s="23">
        <v>23.57084901725111</v>
      </c>
      <c r="AA22" s="23">
        <v>22.771906770962804</v>
      </c>
      <c r="AB22" s="23">
        <v>20.396877935377482</v>
      </c>
      <c r="AC22" s="23">
        <v>18.791374279997562</v>
      </c>
      <c r="AD22" s="23">
        <v>17.896296600004224</v>
      </c>
      <c r="AF22" s="337"/>
      <c r="AG22" s="337"/>
      <c r="AH22" s="337"/>
      <c r="AI22" s="337"/>
    </row>
    <row r="23" spans="1:35" ht="12.75">
      <c r="A23" s="51" t="s">
        <v>4</v>
      </c>
      <c r="B23" s="23">
        <v>28.052045061704945</v>
      </c>
      <c r="C23" s="23">
        <v>29.33962835314363</v>
      </c>
      <c r="D23" s="23">
        <v>30.51887076944706</v>
      </c>
      <c r="E23" s="23">
        <v>29.763949713141102</v>
      </c>
      <c r="F23" s="23">
        <v>30.23528627929889</v>
      </c>
      <c r="G23" s="23">
        <v>30.372499701829714</v>
      </c>
      <c r="H23" s="23">
        <v>30.095129945845304</v>
      </c>
      <c r="I23" s="23">
        <v>30.038552042252824</v>
      </c>
      <c r="J23" s="23">
        <v>30.095105231770752</v>
      </c>
      <c r="K23" s="23">
        <v>29.73166368515206</v>
      </c>
      <c r="L23" s="23">
        <v>28.418290259764493</v>
      </c>
      <c r="M23" s="23">
        <v>28.948190747875653</v>
      </c>
      <c r="N23" s="23">
        <v>28.79006327524831</v>
      </c>
      <c r="O23" s="23">
        <v>28.426227407445058</v>
      </c>
      <c r="P23" s="59"/>
      <c r="Q23" s="23">
        <v>28.37029923241028</v>
      </c>
      <c r="R23" s="23">
        <v>28.506600412099694</v>
      </c>
      <c r="S23" s="23">
        <v>27.972421074961634</v>
      </c>
      <c r="T23" s="23">
        <v>27.34763867063072</v>
      </c>
      <c r="U23" s="23">
        <v>26.382541870999006</v>
      </c>
      <c r="V23" s="23">
        <v>26.071537306076557</v>
      </c>
      <c r="W23" s="23">
        <v>25.841332253456805</v>
      </c>
      <c r="X23" s="23">
        <v>25.414268283004603</v>
      </c>
      <c r="Y23" s="23">
        <v>25.17053870036392</v>
      </c>
      <c r="Z23" s="23">
        <v>24.55533573166718</v>
      </c>
      <c r="AA23" s="23">
        <v>24.00323799955755</v>
      </c>
      <c r="AB23" s="23">
        <v>24.641431417851983</v>
      </c>
      <c r="AC23" s="23">
        <v>25.154986381571998</v>
      </c>
      <c r="AD23" s="23">
        <v>24.71383592551357</v>
      </c>
      <c r="AF23" s="337"/>
      <c r="AG23" s="337"/>
      <c r="AH23" s="337"/>
      <c r="AI23" s="337"/>
    </row>
    <row r="24" spans="1:35" ht="12.75">
      <c r="A24" s="51" t="s">
        <v>5</v>
      </c>
      <c r="B24" s="23">
        <v>28.029887654398035</v>
      </c>
      <c r="C24" s="23">
        <v>27.79234253257547</v>
      </c>
      <c r="D24" s="23">
        <v>28.457384991180092</v>
      </c>
      <c r="E24" s="23">
        <v>30.574850893861104</v>
      </c>
      <c r="F24" s="23">
        <v>30.042001381577517</v>
      </c>
      <c r="G24" s="23">
        <v>31.018731927748576</v>
      </c>
      <c r="H24" s="23">
        <v>33.321942216348</v>
      </c>
      <c r="I24" s="23">
        <v>34.580342724431105</v>
      </c>
      <c r="J24" s="23">
        <v>33.32196352080364</v>
      </c>
      <c r="K24" s="23">
        <v>35.09043927648579</v>
      </c>
      <c r="L24" s="23">
        <v>37.61591873802201</v>
      </c>
      <c r="M24" s="23">
        <v>37.23785384495301</v>
      </c>
      <c r="N24" s="23">
        <v>38.539841658483994</v>
      </c>
      <c r="O24" s="23">
        <v>39.6120742004049</v>
      </c>
      <c r="P24" s="59"/>
      <c r="Q24" s="23">
        <v>40.610454407035526</v>
      </c>
      <c r="R24" s="23">
        <v>41.55189032958446</v>
      </c>
      <c r="S24" s="23">
        <v>42.54546270451187</v>
      </c>
      <c r="T24" s="23">
        <v>43.973420487769154</v>
      </c>
      <c r="U24" s="23">
        <v>46.17157186232933</v>
      </c>
      <c r="V24" s="23">
        <v>47.559321080611575</v>
      </c>
      <c r="W24" s="23">
        <v>49.02620385901892</v>
      </c>
      <c r="X24" s="23">
        <v>50.069505755202016</v>
      </c>
      <c r="Y24" s="23">
        <v>50.65877922603285</v>
      </c>
      <c r="Z24" s="23">
        <v>51.87381525108171</v>
      </c>
      <c r="AA24" s="23">
        <v>53.22485522947963</v>
      </c>
      <c r="AB24" s="23">
        <v>54.96169064677052</v>
      </c>
      <c r="AC24" s="23">
        <v>56.05363933843045</v>
      </c>
      <c r="AD24" s="23">
        <v>57.3898674744822</v>
      </c>
      <c r="AF24" s="337"/>
      <c r="AG24" s="337"/>
      <c r="AH24" s="337"/>
      <c r="AI24" s="337"/>
    </row>
    <row r="25" spans="1:33" ht="12.75">
      <c r="A25" s="53" t="s">
        <v>0</v>
      </c>
      <c r="B25" s="62">
        <v>100</v>
      </c>
      <c r="C25" s="62">
        <v>100</v>
      </c>
      <c r="D25" s="62">
        <v>100</v>
      </c>
      <c r="E25" s="62">
        <v>100</v>
      </c>
      <c r="F25" s="62">
        <v>100</v>
      </c>
      <c r="G25" s="62">
        <v>100</v>
      </c>
      <c r="H25" s="62">
        <v>100</v>
      </c>
      <c r="I25" s="62">
        <v>100</v>
      </c>
      <c r="J25" s="62">
        <v>100</v>
      </c>
      <c r="K25" s="62">
        <v>100</v>
      </c>
      <c r="L25" s="62">
        <v>100</v>
      </c>
      <c r="M25" s="62">
        <v>100</v>
      </c>
      <c r="N25" s="62">
        <v>100</v>
      </c>
      <c r="O25" s="62">
        <v>100</v>
      </c>
      <c r="P25" s="61"/>
      <c r="Q25" s="62">
        <v>100</v>
      </c>
      <c r="R25" s="62">
        <v>100</v>
      </c>
      <c r="S25" s="62">
        <v>100</v>
      </c>
      <c r="T25" s="62">
        <v>100</v>
      </c>
      <c r="U25" s="62">
        <v>100</v>
      </c>
      <c r="V25" s="62">
        <v>100</v>
      </c>
      <c r="W25" s="62">
        <v>100</v>
      </c>
      <c r="X25" s="62">
        <v>100</v>
      </c>
      <c r="Y25" s="62">
        <v>100</v>
      </c>
      <c r="Z25" s="62">
        <v>100</v>
      </c>
      <c r="AA25" s="62">
        <v>100</v>
      </c>
      <c r="AB25" s="62">
        <f>SUM(AB22:AB24)</f>
        <v>99.99999999999999</v>
      </c>
      <c r="AC25" s="62">
        <f>SUM(AC22:AC24)</f>
        <v>100</v>
      </c>
      <c r="AD25" s="62">
        <f>SUM(AD22:AD24)</f>
        <v>100</v>
      </c>
      <c r="AF25" s="337"/>
      <c r="AG25" s="337"/>
    </row>
    <row r="26" spans="1:27" ht="12.75" customHeight="1">
      <c r="A26" s="273" t="s">
        <v>160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3"/>
      <c r="Z26" s="13"/>
      <c r="AA26" s="13"/>
    </row>
    <row r="27" spans="1:27" ht="12.75" customHeight="1">
      <c r="A27" s="274" t="s">
        <v>161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3"/>
      <c r="Z27" s="13"/>
      <c r="AA27" s="1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55"/>
  <sheetViews>
    <sheetView zoomScalePageLayoutView="0" workbookViewId="0" topLeftCell="A22">
      <selection activeCell="B25" sqref="B25"/>
    </sheetView>
  </sheetViews>
  <sheetFormatPr defaultColWidth="11.421875" defaultRowHeight="12.75"/>
  <cols>
    <col min="1" max="1" width="2.28125" style="21" customWidth="1"/>
    <col min="2" max="2" width="32.140625" style="21" customWidth="1"/>
    <col min="3" max="7" width="10.7109375" style="21" customWidth="1"/>
    <col min="8" max="10" width="11.421875" style="21" hidden="1" customWidth="1"/>
    <col min="11" max="11" width="4.140625" style="21" customWidth="1"/>
    <col min="12" max="18" width="11.421875" style="21" customWidth="1"/>
    <col min="19" max="16384" width="11.421875" style="13" customWidth="1"/>
  </cols>
  <sheetData>
    <row r="1" s="14" customFormat="1" ht="40.5" customHeight="1">
      <c r="A1" s="149" t="s">
        <v>167</v>
      </c>
    </row>
    <row r="2" s="14" customFormat="1" ht="20.25" customHeight="1">
      <c r="A2" s="149" t="s">
        <v>216</v>
      </c>
    </row>
    <row r="3" spans="1:10" ht="11.25" customHeight="1">
      <c r="A3" s="32" t="s">
        <v>159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9" customHeight="1">
      <c r="A4" s="66"/>
      <c r="B4" s="67"/>
      <c r="C4" s="8" t="s">
        <v>87</v>
      </c>
      <c r="D4" s="8" t="s">
        <v>88</v>
      </c>
      <c r="E4" s="8" t="s">
        <v>86</v>
      </c>
      <c r="F4" s="8" t="s">
        <v>89</v>
      </c>
      <c r="G4" s="8" t="s">
        <v>94</v>
      </c>
      <c r="H4" s="13"/>
      <c r="I4" s="13"/>
      <c r="J4" s="13"/>
    </row>
    <row r="5" spans="1:12" ht="12.75" customHeight="1">
      <c r="A5" s="366" t="s">
        <v>11</v>
      </c>
      <c r="B5" s="370"/>
      <c r="C5" s="68">
        <v>5.9</v>
      </c>
      <c r="D5" s="69">
        <v>18.22</v>
      </c>
      <c r="E5" s="69">
        <v>25.29</v>
      </c>
      <c r="F5" s="69">
        <v>43.15</v>
      </c>
      <c r="G5" s="69">
        <v>26.6</v>
      </c>
      <c r="H5" s="70"/>
      <c r="I5" s="70"/>
      <c r="J5" s="71"/>
      <c r="L5" s="72"/>
    </row>
    <row r="6" spans="1:13" ht="12.75" customHeight="1">
      <c r="A6" s="368" t="s">
        <v>84</v>
      </c>
      <c r="B6" s="371"/>
      <c r="C6" s="73">
        <v>44.22</v>
      </c>
      <c r="D6" s="73">
        <v>27.87</v>
      </c>
      <c r="E6" s="73">
        <v>14</v>
      </c>
      <c r="F6" s="73">
        <v>9.67</v>
      </c>
      <c r="G6" s="73">
        <v>18.49</v>
      </c>
      <c r="H6" s="70"/>
      <c r="I6" s="70"/>
      <c r="J6" s="71"/>
      <c r="L6" s="72"/>
      <c r="M6" s="72"/>
    </row>
    <row r="7" spans="1:12" ht="12.75" customHeight="1">
      <c r="A7" s="47"/>
      <c r="B7" s="74" t="s">
        <v>90</v>
      </c>
      <c r="C7" s="75">
        <v>31.61</v>
      </c>
      <c r="D7" s="75">
        <v>16.84</v>
      </c>
      <c r="E7" s="75">
        <v>10.72</v>
      </c>
      <c r="F7" s="75">
        <v>6.15</v>
      </c>
      <c r="G7" s="76">
        <v>12.49</v>
      </c>
      <c r="H7" s="77"/>
      <c r="I7" s="77"/>
      <c r="J7" s="78"/>
      <c r="L7" s="72"/>
    </row>
    <row r="8" spans="1:18" s="32" customFormat="1" ht="12.75" customHeight="1">
      <c r="A8" s="48"/>
      <c r="B8" s="79" t="s">
        <v>92</v>
      </c>
      <c r="C8" s="80">
        <v>16.27</v>
      </c>
      <c r="D8" s="80">
        <v>13.73</v>
      </c>
      <c r="E8" s="80">
        <v>10.33</v>
      </c>
      <c r="F8" s="80">
        <v>5.79</v>
      </c>
      <c r="G8" s="81">
        <v>10.5</v>
      </c>
      <c r="H8" s="82"/>
      <c r="I8" s="82"/>
      <c r="J8" s="77"/>
      <c r="L8" s="83"/>
      <c r="M8" s="84"/>
      <c r="N8" s="84"/>
      <c r="O8" s="84"/>
      <c r="P8" s="84"/>
      <c r="Q8" s="84"/>
      <c r="R8" s="84"/>
    </row>
    <row r="9" spans="1:12" ht="12.75" customHeight="1">
      <c r="A9" s="47"/>
      <c r="B9" s="74" t="s">
        <v>12</v>
      </c>
      <c r="C9" s="75">
        <v>7.05</v>
      </c>
      <c r="D9" s="75">
        <v>8.64</v>
      </c>
      <c r="E9" s="75">
        <v>2.99</v>
      </c>
      <c r="F9" s="75">
        <v>3.16</v>
      </c>
      <c r="G9" s="76">
        <v>4.82</v>
      </c>
      <c r="H9" s="77"/>
      <c r="I9" s="77"/>
      <c r="J9" s="78"/>
      <c r="L9" s="72"/>
    </row>
    <row r="10" spans="1:12" ht="12.75" customHeight="1">
      <c r="A10" s="47"/>
      <c r="B10" s="74" t="s">
        <v>83</v>
      </c>
      <c r="C10" s="75">
        <v>5.56</v>
      </c>
      <c r="D10" s="75">
        <v>2.39</v>
      </c>
      <c r="E10" s="75">
        <v>0.29</v>
      </c>
      <c r="F10" s="75">
        <v>0.36</v>
      </c>
      <c r="G10" s="85">
        <v>1.18</v>
      </c>
      <c r="H10" s="77"/>
      <c r="I10" s="77"/>
      <c r="J10" s="78"/>
      <c r="L10" s="72"/>
    </row>
    <row r="11" spans="1:12" ht="12.75" customHeight="1">
      <c r="A11" s="368" t="s">
        <v>85</v>
      </c>
      <c r="B11" s="371"/>
      <c r="C11" s="73">
        <v>49.88</v>
      </c>
      <c r="D11" s="73">
        <v>53.89</v>
      </c>
      <c r="E11" s="73">
        <v>60.7</v>
      </c>
      <c r="F11" s="73">
        <v>47.17</v>
      </c>
      <c r="G11" s="73">
        <v>54.9087</v>
      </c>
      <c r="H11" s="70"/>
      <c r="I11" s="70"/>
      <c r="J11" s="71"/>
      <c r="L11" s="72"/>
    </row>
    <row r="12" spans="1:12" ht="12.75" customHeight="1">
      <c r="A12" s="47"/>
      <c r="B12" s="74" t="s">
        <v>91</v>
      </c>
      <c r="C12" s="75">
        <v>33.67</v>
      </c>
      <c r="D12" s="75">
        <v>40.43</v>
      </c>
      <c r="E12" s="75">
        <v>55.39</v>
      </c>
      <c r="F12" s="75">
        <v>41.07</v>
      </c>
      <c r="G12" s="75">
        <v>46.5406</v>
      </c>
      <c r="H12" s="77"/>
      <c r="I12" s="77"/>
      <c r="J12" s="78"/>
      <c r="L12" s="72"/>
    </row>
    <row r="13" spans="1:18" s="32" customFormat="1" ht="12.75" customHeight="1">
      <c r="A13" s="48"/>
      <c r="B13" s="79" t="s">
        <v>93</v>
      </c>
      <c r="C13" s="80">
        <v>12.72</v>
      </c>
      <c r="D13" s="80">
        <v>25.1</v>
      </c>
      <c r="E13" s="80">
        <v>46.16</v>
      </c>
      <c r="F13" s="80">
        <v>35.3</v>
      </c>
      <c r="G13" s="80">
        <v>35.8069</v>
      </c>
      <c r="H13" s="77"/>
      <c r="I13" s="77"/>
      <c r="J13" s="77"/>
      <c r="L13" s="83"/>
      <c r="M13" s="84"/>
      <c r="N13" s="84"/>
      <c r="O13" s="84"/>
      <c r="P13" s="84"/>
      <c r="Q13" s="84"/>
      <c r="R13" s="84"/>
    </row>
    <row r="14" spans="1:12" ht="12.75" customHeight="1">
      <c r="A14" s="49"/>
      <c r="B14" s="86" t="s">
        <v>82</v>
      </c>
      <c r="C14" s="87">
        <v>16.21</v>
      </c>
      <c r="D14" s="87">
        <v>13.46</v>
      </c>
      <c r="E14" s="87">
        <v>5.31</v>
      </c>
      <c r="F14" s="87">
        <v>6.1</v>
      </c>
      <c r="G14" s="87">
        <v>8.3681</v>
      </c>
      <c r="H14" s="78"/>
      <c r="I14" s="77"/>
      <c r="J14" s="78"/>
      <c r="L14" s="72"/>
    </row>
    <row r="15" spans="1:12" ht="11.25">
      <c r="A15" s="37"/>
      <c r="B15" s="55"/>
      <c r="C15" s="69">
        <v>5.74</v>
      </c>
      <c r="D15" s="69">
        <v>27.46</v>
      </c>
      <c r="E15" s="69">
        <v>42.36</v>
      </c>
      <c r="F15" s="69">
        <v>24.44</v>
      </c>
      <c r="G15" s="88">
        <f>SUM(C15:F15)</f>
        <v>100</v>
      </c>
      <c r="K15" s="89" t="s">
        <v>81</v>
      </c>
      <c r="L15" s="72"/>
    </row>
    <row r="16" spans="1:12" ht="11.25">
      <c r="A16" s="21" t="s">
        <v>274</v>
      </c>
      <c r="C16" s="89"/>
      <c r="D16" s="89"/>
      <c r="E16" s="89"/>
      <c r="F16" s="89"/>
      <c r="G16" s="72"/>
      <c r="K16" s="89"/>
      <c r="L16" s="72"/>
    </row>
    <row r="17" spans="1:7" ht="11.25">
      <c r="A17" s="147" t="s">
        <v>164</v>
      </c>
      <c r="B17" s="63"/>
      <c r="C17" s="13"/>
      <c r="D17" s="13"/>
      <c r="E17" s="13"/>
      <c r="F17" s="13"/>
      <c r="G17" s="13"/>
    </row>
    <row r="18" spans="1:7" ht="11.25">
      <c r="A18" s="147"/>
      <c r="B18" s="63"/>
      <c r="C18" s="13"/>
      <c r="D18" s="13"/>
      <c r="E18" s="13"/>
      <c r="F18" s="13"/>
      <c r="G18" s="13"/>
    </row>
    <row r="19" s="14" customFormat="1" ht="19.5" customHeight="1">
      <c r="A19" s="149" t="s">
        <v>217</v>
      </c>
    </row>
    <row r="20" spans="1:10" ht="11.25" customHeight="1">
      <c r="A20" s="32" t="s">
        <v>159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4" ht="22.5">
      <c r="A21" s="364"/>
      <c r="B21" s="365"/>
      <c r="C21" s="8" t="s">
        <v>87</v>
      </c>
      <c r="D21" s="8" t="s">
        <v>88</v>
      </c>
      <c r="E21" s="8" t="s">
        <v>86</v>
      </c>
      <c r="F21" s="8" t="s">
        <v>89</v>
      </c>
      <c r="G21" s="8" t="s">
        <v>94</v>
      </c>
      <c r="L21" s="9"/>
      <c r="M21" s="9"/>
      <c r="N21" s="9"/>
    </row>
    <row r="22" spans="1:14" ht="12.75">
      <c r="A22" s="366" t="s">
        <v>11</v>
      </c>
      <c r="B22" s="370"/>
      <c r="C22" s="68">
        <v>9.46</v>
      </c>
      <c r="D22" s="69">
        <v>14.83</v>
      </c>
      <c r="E22" s="69">
        <v>29.52</v>
      </c>
      <c r="F22" s="69">
        <v>42.88</v>
      </c>
      <c r="G22" s="69">
        <v>26.79</v>
      </c>
      <c r="L22" s="89"/>
      <c r="M22" s="89"/>
      <c r="N22" s="89"/>
    </row>
    <row r="23" spans="1:14" ht="12.75">
      <c r="A23" s="368" t="s">
        <v>84</v>
      </c>
      <c r="B23" s="371"/>
      <c r="C23" s="73">
        <v>45.13</v>
      </c>
      <c r="D23" s="73">
        <v>26.28</v>
      </c>
      <c r="E23" s="73">
        <v>13.45</v>
      </c>
      <c r="F23" s="73">
        <v>7.8</v>
      </c>
      <c r="G23" s="73">
        <v>18.18</v>
      </c>
      <c r="I23" s="92"/>
      <c r="L23" s="89"/>
      <c r="M23" s="72"/>
      <c r="N23" s="89"/>
    </row>
    <row r="24" spans="1:14" ht="12.75">
      <c r="A24" s="47"/>
      <c r="B24" s="74" t="s">
        <v>90</v>
      </c>
      <c r="C24" s="75">
        <v>31.77</v>
      </c>
      <c r="D24" s="75">
        <v>17.85</v>
      </c>
      <c r="E24" s="75">
        <v>10.82</v>
      </c>
      <c r="F24" s="75">
        <v>5.5</v>
      </c>
      <c r="G24" s="76">
        <v>13.18</v>
      </c>
      <c r="I24" s="92"/>
      <c r="L24" s="72"/>
      <c r="M24" s="72"/>
      <c r="N24" s="72"/>
    </row>
    <row r="25" spans="1:14" ht="12.75">
      <c r="A25" s="47"/>
      <c r="B25" s="79" t="s">
        <v>92</v>
      </c>
      <c r="C25" s="75">
        <v>9.62</v>
      </c>
      <c r="D25" s="75">
        <v>13.44</v>
      </c>
      <c r="E25" s="75">
        <v>9.93</v>
      </c>
      <c r="F25" s="75">
        <v>5.02</v>
      </c>
      <c r="G25" s="81">
        <v>9.83</v>
      </c>
      <c r="I25" s="92"/>
      <c r="L25" s="72"/>
      <c r="M25" s="72"/>
      <c r="N25" s="72"/>
    </row>
    <row r="26" spans="1:18" s="93" customFormat="1" ht="11.25">
      <c r="A26" s="47"/>
      <c r="B26" s="74" t="s">
        <v>12</v>
      </c>
      <c r="C26" s="75">
        <v>8.19</v>
      </c>
      <c r="D26" s="75">
        <v>6.52</v>
      </c>
      <c r="E26" s="75">
        <v>2.19</v>
      </c>
      <c r="F26" s="75">
        <v>1.86</v>
      </c>
      <c r="G26" s="76">
        <v>3.8</v>
      </c>
      <c r="H26" s="9"/>
      <c r="I26" s="9"/>
      <c r="J26" s="9"/>
      <c r="K26" s="9"/>
      <c r="L26" s="72"/>
      <c r="M26" s="72"/>
      <c r="N26" s="72"/>
      <c r="O26" s="9"/>
      <c r="P26" s="9"/>
      <c r="Q26" s="9"/>
      <c r="R26" s="9"/>
    </row>
    <row r="27" spans="1:14" ht="11.25">
      <c r="A27" s="47"/>
      <c r="B27" s="74" t="s">
        <v>83</v>
      </c>
      <c r="C27" s="75">
        <v>5.17</v>
      </c>
      <c r="D27" s="75">
        <v>1.91</v>
      </c>
      <c r="E27" s="75">
        <v>0.44</v>
      </c>
      <c r="F27" s="75">
        <v>0.44</v>
      </c>
      <c r="G27" s="85">
        <v>1.2</v>
      </c>
      <c r="L27" s="72"/>
      <c r="M27" s="72"/>
      <c r="N27" s="72"/>
    </row>
    <row r="28" spans="1:14" ht="10.5" customHeight="1">
      <c r="A28" s="49" t="s">
        <v>81</v>
      </c>
      <c r="B28" s="94" t="s">
        <v>81</v>
      </c>
      <c r="C28" s="87"/>
      <c r="D28" s="87"/>
      <c r="E28" s="87"/>
      <c r="F28" s="87"/>
      <c r="G28" s="87"/>
      <c r="L28" s="72"/>
      <c r="M28" s="72"/>
      <c r="N28" s="72"/>
    </row>
    <row r="29" spans="1:14" ht="12.75">
      <c r="A29" s="368" t="s">
        <v>85</v>
      </c>
      <c r="B29" s="371"/>
      <c r="C29" s="73">
        <v>45.41</v>
      </c>
      <c r="D29" s="73">
        <v>58.9</v>
      </c>
      <c r="E29" s="73">
        <v>57.03</v>
      </c>
      <c r="F29" s="73">
        <v>49.33</v>
      </c>
      <c r="G29" s="73">
        <v>55.04</v>
      </c>
      <c r="L29" s="89"/>
      <c r="M29" s="89"/>
      <c r="N29" s="89"/>
    </row>
    <row r="30" spans="1:14" ht="11.25">
      <c r="A30" s="47"/>
      <c r="B30" s="74" t="s">
        <v>91</v>
      </c>
      <c r="C30" s="75">
        <v>35.88</v>
      </c>
      <c r="D30" s="75">
        <v>48.66</v>
      </c>
      <c r="E30" s="75">
        <v>51.46</v>
      </c>
      <c r="F30" s="75">
        <v>40.21</v>
      </c>
      <c r="G30" s="75">
        <v>47.04</v>
      </c>
      <c r="L30" s="72"/>
      <c r="M30" s="72"/>
      <c r="N30" s="72"/>
    </row>
    <row r="31" spans="1:14" ht="11.25">
      <c r="A31" s="47"/>
      <c r="B31" s="79" t="s">
        <v>93</v>
      </c>
      <c r="C31" s="75">
        <v>12.49</v>
      </c>
      <c r="D31" s="75">
        <v>33.85</v>
      </c>
      <c r="E31" s="75">
        <v>42.65</v>
      </c>
      <c r="F31" s="75">
        <v>36.09</v>
      </c>
      <c r="G31" s="80">
        <v>36.48</v>
      </c>
      <c r="L31" s="72"/>
      <c r="M31" s="72"/>
      <c r="N31" s="72"/>
    </row>
    <row r="32" spans="1:14" ht="11.25">
      <c r="A32" s="49"/>
      <c r="B32" s="86" t="s">
        <v>82</v>
      </c>
      <c r="C32" s="87">
        <v>9.53</v>
      </c>
      <c r="D32" s="87">
        <v>10.24</v>
      </c>
      <c r="E32" s="87">
        <v>5.57</v>
      </c>
      <c r="F32" s="87">
        <v>9.12</v>
      </c>
      <c r="G32" s="87">
        <v>8</v>
      </c>
      <c r="L32" s="72"/>
      <c r="M32" s="72"/>
      <c r="N32" s="72"/>
    </row>
    <row r="33" spans="1:14" ht="12.75">
      <c r="A33" s="37"/>
      <c r="B33" s="95"/>
      <c r="C33" s="96">
        <v>7.17</v>
      </c>
      <c r="D33" s="96">
        <v>29.02</v>
      </c>
      <c r="E33" s="96">
        <v>41.59</v>
      </c>
      <c r="F33" s="96">
        <v>22.21</v>
      </c>
      <c r="G33" s="88">
        <f>SUM(C33:F33)</f>
        <v>99.99000000000001</v>
      </c>
      <c r="L33" s="97"/>
      <c r="M33" s="97"/>
      <c r="N33" s="97"/>
    </row>
    <row r="34" spans="1:12" ht="11.25">
      <c r="A34" s="21" t="s">
        <v>274</v>
      </c>
      <c r="C34" s="89"/>
      <c r="D34" s="89"/>
      <c r="E34" s="89"/>
      <c r="F34" s="89"/>
      <c r="G34" s="72"/>
      <c r="K34" s="89"/>
      <c r="L34" s="72"/>
    </row>
    <row r="35" spans="1:18" s="32" customFormat="1" ht="16.5" customHeight="1">
      <c r="A35" s="147" t="s">
        <v>163</v>
      </c>
      <c r="B35" s="148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s="32" customFormat="1" ht="16.5" customHeight="1">
      <c r="A36" s="147"/>
      <c r="B36" s="148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7" ht="11.25">
      <c r="A37" s="147"/>
      <c r="B37" s="63"/>
      <c r="C37" s="13"/>
      <c r="D37" s="13"/>
      <c r="E37" s="13"/>
      <c r="F37" s="13"/>
      <c r="G37" s="13"/>
    </row>
    <row r="38" s="14" customFormat="1" ht="17.25" customHeight="1">
      <c r="A38" s="149" t="s">
        <v>218</v>
      </c>
    </row>
    <row r="39" spans="1:18" s="32" customFormat="1" ht="11.25" customHeight="1">
      <c r="A39" s="32" t="s">
        <v>159</v>
      </c>
      <c r="K39" s="84"/>
      <c r="L39" s="84"/>
      <c r="M39" s="84"/>
      <c r="N39" s="84"/>
      <c r="O39" s="84"/>
      <c r="P39" s="84"/>
      <c r="Q39" s="84"/>
      <c r="R39" s="84"/>
    </row>
    <row r="40" spans="1:17" ht="22.5">
      <c r="A40" s="364"/>
      <c r="B40" s="365"/>
      <c r="C40" s="8" t="s">
        <v>87</v>
      </c>
      <c r="D40" s="8" t="s">
        <v>88</v>
      </c>
      <c r="E40" s="8" t="s">
        <v>86</v>
      </c>
      <c r="F40" s="8" t="s">
        <v>89</v>
      </c>
      <c r="G40" s="8" t="s">
        <v>94</v>
      </c>
      <c r="M40" s="9"/>
      <c r="N40" s="9"/>
      <c r="O40" s="9"/>
      <c r="P40" s="9"/>
      <c r="Q40" s="9"/>
    </row>
    <row r="41" spans="1:17" ht="12">
      <c r="A41" s="366" t="s">
        <v>11</v>
      </c>
      <c r="B41" s="367"/>
      <c r="C41" s="68">
        <v>7.71</v>
      </c>
      <c r="D41" s="69">
        <v>15.82</v>
      </c>
      <c r="E41" s="69">
        <v>30</v>
      </c>
      <c r="F41" s="69">
        <v>49.25</v>
      </c>
      <c r="G41" s="69">
        <v>27.45</v>
      </c>
      <c r="I41" s="98"/>
      <c r="M41" s="99"/>
      <c r="N41" s="89"/>
      <c r="O41" s="89"/>
      <c r="P41" s="89"/>
      <c r="Q41" s="89"/>
    </row>
    <row r="42" spans="1:17" ht="12.75" customHeight="1">
      <c r="A42" s="368" t="s">
        <v>84</v>
      </c>
      <c r="B42" s="369"/>
      <c r="C42" s="73">
        <v>38.75</v>
      </c>
      <c r="D42" s="73">
        <v>20.97</v>
      </c>
      <c r="E42" s="73">
        <v>12.58</v>
      </c>
      <c r="F42" s="73">
        <v>7.84</v>
      </c>
      <c r="G42" s="73">
        <v>16.68</v>
      </c>
      <c r="I42" s="98"/>
      <c r="M42" s="72"/>
      <c r="N42" s="89"/>
      <c r="O42" s="89"/>
      <c r="P42" s="89"/>
      <c r="Q42" s="89"/>
    </row>
    <row r="43" spans="1:17" ht="12">
      <c r="A43" s="47"/>
      <c r="B43" s="74" t="s">
        <v>90</v>
      </c>
      <c r="C43" s="75">
        <v>23.42</v>
      </c>
      <c r="D43" s="75">
        <v>13.37</v>
      </c>
      <c r="E43" s="75">
        <v>9.78</v>
      </c>
      <c r="F43" s="75">
        <v>5.21</v>
      </c>
      <c r="G43" s="76">
        <v>11.24</v>
      </c>
      <c r="I43" s="98"/>
      <c r="M43" s="72"/>
      <c r="N43" s="72"/>
      <c r="O43" s="72"/>
      <c r="P43" s="72"/>
      <c r="Q43" s="100"/>
    </row>
    <row r="44" spans="1:17" ht="11.25">
      <c r="A44" s="47"/>
      <c r="B44" s="79" t="s">
        <v>92</v>
      </c>
      <c r="C44" s="75">
        <v>10.56</v>
      </c>
      <c r="D44" s="75">
        <v>10.38</v>
      </c>
      <c r="E44" s="75">
        <v>9.41</v>
      </c>
      <c r="F44" s="75">
        <v>4.73</v>
      </c>
      <c r="G44" s="81">
        <v>8.86</v>
      </c>
      <c r="M44" s="72"/>
      <c r="N44" s="72"/>
      <c r="O44" s="72"/>
      <c r="P44" s="72"/>
      <c r="Q44" s="101"/>
    </row>
    <row r="45" spans="1:17" ht="11.25">
      <c r="A45" s="47"/>
      <c r="B45" s="74" t="s">
        <v>12</v>
      </c>
      <c r="C45" s="75">
        <v>10.71</v>
      </c>
      <c r="D45" s="75">
        <v>6.16</v>
      </c>
      <c r="E45" s="75">
        <v>2.31</v>
      </c>
      <c r="F45" s="75">
        <v>2.41</v>
      </c>
      <c r="G45" s="76">
        <v>4.32</v>
      </c>
      <c r="M45" s="72"/>
      <c r="N45" s="72"/>
      <c r="O45" s="72"/>
      <c r="P45" s="72"/>
      <c r="Q45" s="100"/>
    </row>
    <row r="46" spans="1:17" ht="11.25">
      <c r="A46" s="47"/>
      <c r="B46" s="74" t="s">
        <v>83</v>
      </c>
      <c r="C46" s="75">
        <v>4.62</v>
      </c>
      <c r="D46" s="75">
        <v>1.44</v>
      </c>
      <c r="E46" s="75">
        <v>0.49</v>
      </c>
      <c r="F46" s="75">
        <v>0.22</v>
      </c>
      <c r="G46" s="85">
        <v>1.12</v>
      </c>
      <c r="M46" s="72"/>
      <c r="N46" s="72"/>
      <c r="O46" s="72"/>
      <c r="P46" s="72"/>
      <c r="Q46" s="102"/>
    </row>
    <row r="47" spans="1:17" ht="11.25">
      <c r="A47" s="49" t="s">
        <v>81</v>
      </c>
      <c r="B47" s="94" t="s">
        <v>81</v>
      </c>
      <c r="C47" s="87"/>
      <c r="D47" s="87"/>
      <c r="E47" s="87"/>
      <c r="F47" s="87"/>
      <c r="G47" s="87"/>
      <c r="M47" s="72"/>
      <c r="N47" s="72"/>
      <c r="O47" s="72"/>
      <c r="P47" s="72"/>
      <c r="Q47" s="72"/>
    </row>
    <row r="48" spans="1:17" ht="12.75" customHeight="1">
      <c r="A48" s="368" t="s">
        <v>85</v>
      </c>
      <c r="B48" s="369"/>
      <c r="C48" s="73">
        <v>53.54</v>
      </c>
      <c r="D48" s="73">
        <v>63.2</v>
      </c>
      <c r="E48" s="73">
        <v>57.41</v>
      </c>
      <c r="F48" s="73">
        <v>42.92</v>
      </c>
      <c r="G48" s="73">
        <v>55.87</v>
      </c>
      <c r="M48" s="89"/>
      <c r="N48" s="89"/>
      <c r="O48" s="89"/>
      <c r="P48" s="89"/>
      <c r="Q48" s="89"/>
    </row>
    <row r="49" spans="1:17" ht="11.25">
      <c r="A49" s="47"/>
      <c r="B49" s="74" t="s">
        <v>91</v>
      </c>
      <c r="C49" s="75">
        <v>39.01</v>
      </c>
      <c r="D49" s="75">
        <v>50.44</v>
      </c>
      <c r="E49" s="75">
        <v>50.96</v>
      </c>
      <c r="F49" s="75">
        <v>31.77</v>
      </c>
      <c r="G49" s="75">
        <v>45.74</v>
      </c>
      <c r="M49" s="72"/>
      <c r="N49" s="72"/>
      <c r="O49" s="72"/>
      <c r="P49" s="72"/>
      <c r="Q49" s="72"/>
    </row>
    <row r="50" spans="1:17" ht="12.75" customHeight="1">
      <c r="A50" s="47"/>
      <c r="B50" s="79" t="s">
        <v>93</v>
      </c>
      <c r="C50" s="75">
        <v>16.31</v>
      </c>
      <c r="D50" s="75">
        <v>34.36</v>
      </c>
      <c r="E50" s="75">
        <v>42.99</v>
      </c>
      <c r="F50" s="75">
        <v>29.98</v>
      </c>
      <c r="G50" s="80">
        <v>35.14</v>
      </c>
      <c r="M50" s="72"/>
      <c r="N50" s="72"/>
      <c r="O50" s="72"/>
      <c r="P50" s="72"/>
      <c r="Q50" s="83"/>
    </row>
    <row r="51" spans="1:17" ht="11.25">
      <c r="A51" s="49"/>
      <c r="B51" s="86" t="s">
        <v>82</v>
      </c>
      <c r="C51" s="87">
        <v>14.53</v>
      </c>
      <c r="D51" s="87">
        <v>12.76</v>
      </c>
      <c r="E51" s="87">
        <v>6.45</v>
      </c>
      <c r="F51" s="87">
        <v>11.15</v>
      </c>
      <c r="G51" s="87">
        <v>10.13</v>
      </c>
      <c r="M51" s="72"/>
      <c r="N51" s="72"/>
      <c r="O51" s="72"/>
      <c r="P51" s="72"/>
      <c r="Q51" s="72"/>
    </row>
    <row r="52" spans="1:16" ht="11.25">
      <c r="A52" s="37"/>
      <c r="B52" s="55"/>
      <c r="C52" s="69">
        <v>9.43</v>
      </c>
      <c r="D52" s="69">
        <v>30.96</v>
      </c>
      <c r="E52" s="69">
        <v>39.13</v>
      </c>
      <c r="F52" s="69">
        <v>20.48</v>
      </c>
      <c r="G52" s="88">
        <f>SUM(C52:F52)</f>
        <v>100.00000000000001</v>
      </c>
      <c r="M52" s="89"/>
      <c r="N52" s="89"/>
      <c r="O52" s="89"/>
      <c r="P52" s="89"/>
    </row>
    <row r="53" spans="1:16" ht="11.25">
      <c r="A53" s="21" t="s">
        <v>274</v>
      </c>
      <c r="C53" s="89"/>
      <c r="D53" s="89"/>
      <c r="E53" s="89"/>
      <c r="F53" s="89"/>
      <c r="G53" s="72"/>
      <c r="M53" s="89"/>
      <c r="N53" s="89"/>
      <c r="O53" s="89"/>
      <c r="P53" s="89"/>
    </row>
    <row r="54" ht="11.25">
      <c r="A54" s="90" t="s">
        <v>162</v>
      </c>
    </row>
    <row r="55" ht="11.25">
      <c r="A55" s="90"/>
    </row>
    <row r="88" ht="12.75" customHeight="1"/>
  </sheetData>
  <sheetProtection/>
  <mergeCells count="11">
    <mergeCell ref="A22:B22"/>
    <mergeCell ref="A23:B23"/>
    <mergeCell ref="A29:B29"/>
    <mergeCell ref="A5:B5"/>
    <mergeCell ref="A6:B6"/>
    <mergeCell ref="A11:B11"/>
    <mergeCell ref="A21:B21"/>
    <mergeCell ref="A40:B40"/>
    <mergeCell ref="A41:B41"/>
    <mergeCell ref="A42:B42"/>
    <mergeCell ref="A48:B48"/>
  </mergeCells>
  <printOptions/>
  <pageMargins left="0.75" right="0.75" top="1" bottom="1" header="0.4921259845" footer="0.4921259845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G38"/>
  <sheetViews>
    <sheetView zoomScalePageLayoutView="0" workbookViewId="0" topLeftCell="A1">
      <selection activeCell="F16" sqref="F16"/>
    </sheetView>
  </sheetViews>
  <sheetFormatPr defaultColWidth="6.8515625" defaultRowHeight="12.75"/>
  <cols>
    <col min="1" max="1" width="26.00390625" style="6" customWidth="1"/>
    <col min="2" max="11" width="5.140625" style="6" bestFit="1" customWidth="1"/>
    <col min="12" max="21" width="5.140625" style="7" bestFit="1" customWidth="1"/>
    <col min="22" max="32" width="5.140625" style="6" bestFit="1" customWidth="1"/>
    <col min="33" max="16384" width="6.8515625" style="6" customWidth="1"/>
  </cols>
  <sheetData>
    <row r="1" s="14" customFormat="1" ht="39" customHeight="1">
      <c r="A1" s="149" t="s">
        <v>199</v>
      </c>
    </row>
    <row r="2" ht="15" customHeight="1">
      <c r="A2" s="32" t="s">
        <v>186</v>
      </c>
    </row>
    <row r="3" spans="1:32" s="105" customFormat="1" ht="17.25" customHeight="1">
      <c r="A3" s="174"/>
      <c r="B3" s="16">
        <v>1985</v>
      </c>
      <c r="C3" s="16">
        <v>1986</v>
      </c>
      <c r="D3" s="16">
        <v>1987</v>
      </c>
      <c r="E3" s="16">
        <v>1988</v>
      </c>
      <c r="F3" s="16">
        <v>1989</v>
      </c>
      <c r="G3" s="16">
        <v>1990</v>
      </c>
      <c r="H3" s="16">
        <v>1991</v>
      </c>
      <c r="I3" s="16">
        <v>1992</v>
      </c>
      <c r="J3" s="16">
        <v>1993</v>
      </c>
      <c r="K3" s="16">
        <v>1994</v>
      </c>
      <c r="L3" s="12">
        <v>1995</v>
      </c>
      <c r="M3" s="12">
        <v>1996</v>
      </c>
      <c r="N3" s="12">
        <v>1997</v>
      </c>
      <c r="O3" s="12">
        <v>1998</v>
      </c>
      <c r="P3" s="12">
        <v>1999</v>
      </c>
      <c r="Q3" s="12">
        <v>2000</v>
      </c>
      <c r="R3" s="12">
        <v>2001</v>
      </c>
      <c r="S3" s="12">
        <v>2002</v>
      </c>
      <c r="T3" s="12">
        <v>2003</v>
      </c>
      <c r="U3" s="12">
        <v>2004</v>
      </c>
      <c r="V3" s="12">
        <v>2005</v>
      </c>
      <c r="W3" s="12">
        <v>2006</v>
      </c>
      <c r="X3" s="12">
        <v>2007</v>
      </c>
      <c r="Y3" s="12">
        <v>2008</v>
      </c>
      <c r="Z3" s="12">
        <v>2009</v>
      </c>
      <c r="AA3" s="12">
        <v>2010</v>
      </c>
      <c r="AB3" s="12">
        <v>2011</v>
      </c>
      <c r="AC3" s="12">
        <v>2012</v>
      </c>
      <c r="AD3" s="12">
        <v>2013</v>
      </c>
      <c r="AE3" s="12">
        <v>2014</v>
      </c>
      <c r="AF3" s="12">
        <v>2015</v>
      </c>
    </row>
    <row r="4" spans="1:32" s="13" customFormat="1" ht="16.5" customHeight="1">
      <c r="A4" s="174" t="s">
        <v>35</v>
      </c>
      <c r="B4" s="321">
        <v>35020</v>
      </c>
      <c r="C4" s="321">
        <v>36194</v>
      </c>
      <c r="D4" s="321">
        <v>37538</v>
      </c>
      <c r="E4" s="321">
        <v>44036</v>
      </c>
      <c r="F4" s="321">
        <v>45163</v>
      </c>
      <c r="G4" s="321">
        <v>43879</v>
      </c>
      <c r="H4" s="321">
        <v>42783</v>
      </c>
      <c r="I4" s="321">
        <v>41555</v>
      </c>
      <c r="J4" s="321">
        <v>42989</v>
      </c>
      <c r="K4" s="321">
        <v>38074</v>
      </c>
      <c r="L4" s="321">
        <v>34258</v>
      </c>
      <c r="M4" s="321">
        <v>34644</v>
      </c>
      <c r="N4" s="321">
        <v>33667</v>
      </c>
      <c r="O4" s="321">
        <v>33342</v>
      </c>
      <c r="P4" s="321">
        <v>35666</v>
      </c>
      <c r="Q4" s="321">
        <v>42494</v>
      </c>
      <c r="R4" s="321">
        <v>47950</v>
      </c>
      <c r="S4" s="321">
        <v>48019</v>
      </c>
      <c r="T4" s="321">
        <v>52873</v>
      </c>
      <c r="U4" s="321">
        <v>57057</v>
      </c>
      <c r="V4" s="321">
        <v>55943</v>
      </c>
      <c r="W4" s="321">
        <v>56520</v>
      </c>
      <c r="X4" s="321">
        <v>61415</v>
      </c>
      <c r="Y4" s="321">
        <v>65197</v>
      </c>
      <c r="Z4" s="322">
        <v>55707</v>
      </c>
      <c r="AA4" s="322">
        <v>42429</v>
      </c>
      <c r="AB4" s="322">
        <v>41109</v>
      </c>
      <c r="AC4" s="322">
        <v>39837</v>
      </c>
      <c r="AD4" s="322">
        <v>38681</v>
      </c>
      <c r="AE4" s="322">
        <v>39857</v>
      </c>
      <c r="AF4" s="322">
        <v>37870</v>
      </c>
    </row>
    <row r="5" spans="1:32" s="13" customFormat="1" ht="16.5" customHeight="1">
      <c r="A5" s="220" t="s">
        <v>223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18">
        <v>45763</v>
      </c>
      <c r="S5" s="318">
        <v>45528</v>
      </c>
      <c r="T5" s="318">
        <v>49899</v>
      </c>
      <c r="U5" s="318">
        <v>53723</v>
      </c>
      <c r="V5" s="318">
        <v>52379</v>
      </c>
      <c r="W5" s="318">
        <v>52790</v>
      </c>
      <c r="X5" s="318">
        <v>57276</v>
      </c>
      <c r="Y5" s="318">
        <v>60788</v>
      </c>
      <c r="Z5" s="319">
        <v>52259</v>
      </c>
      <c r="AA5" s="319">
        <v>40472</v>
      </c>
      <c r="AB5" s="319">
        <v>39283</v>
      </c>
      <c r="AC5" s="319">
        <v>37923</v>
      </c>
      <c r="AD5" s="319">
        <v>36752</v>
      </c>
      <c r="AE5" s="319">
        <v>37809</v>
      </c>
      <c r="AF5" s="319">
        <v>35799</v>
      </c>
    </row>
    <row r="6" spans="1:32" s="13" customFormat="1" ht="16.5" customHeight="1">
      <c r="A6" s="220" t="s">
        <v>224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18">
        <v>2187</v>
      </c>
      <c r="S6" s="318">
        <v>2491</v>
      </c>
      <c r="T6" s="318">
        <v>2974</v>
      </c>
      <c r="U6" s="318">
        <v>3334</v>
      </c>
      <c r="V6" s="318">
        <v>3564</v>
      </c>
      <c r="W6" s="318">
        <v>3730</v>
      </c>
      <c r="X6" s="318">
        <v>4139</v>
      </c>
      <c r="Y6" s="318">
        <v>4409</v>
      </c>
      <c r="Z6" s="319">
        <v>3449</v>
      </c>
      <c r="AA6" s="319">
        <v>1957</v>
      </c>
      <c r="AB6" s="319">
        <v>1826</v>
      </c>
      <c r="AC6" s="319">
        <v>1914</v>
      </c>
      <c r="AD6" s="319">
        <v>1929</v>
      </c>
      <c r="AE6" s="319">
        <v>2048</v>
      </c>
      <c r="AF6" s="319">
        <v>2071</v>
      </c>
    </row>
    <row r="7" spans="1:32" s="13" customFormat="1" ht="16.5" customHeight="1">
      <c r="A7" s="174" t="s">
        <v>36</v>
      </c>
      <c r="B7" s="321">
        <v>21846</v>
      </c>
      <c r="C7" s="321">
        <v>19149</v>
      </c>
      <c r="D7" s="321">
        <v>16938</v>
      </c>
      <c r="E7" s="321">
        <v>17317</v>
      </c>
      <c r="F7" s="321">
        <v>14277</v>
      </c>
      <c r="G7" s="321">
        <v>10235</v>
      </c>
      <c r="H7" s="321">
        <v>11452</v>
      </c>
      <c r="I7" s="321">
        <v>7189</v>
      </c>
      <c r="J7" s="321">
        <v>7659</v>
      </c>
      <c r="K7" s="321">
        <v>6821</v>
      </c>
      <c r="L7" s="321">
        <v>5741</v>
      </c>
      <c r="M7" s="321">
        <v>5871</v>
      </c>
      <c r="N7" s="321">
        <v>6185</v>
      </c>
      <c r="O7" s="321">
        <v>5919</v>
      </c>
      <c r="P7" s="321">
        <v>6438</v>
      </c>
      <c r="Q7" s="321">
        <v>6636</v>
      </c>
      <c r="R7" s="321">
        <v>6979</v>
      </c>
      <c r="S7" s="321">
        <v>6833</v>
      </c>
      <c r="T7" s="321">
        <v>6678</v>
      </c>
      <c r="U7" s="321">
        <v>7031</v>
      </c>
      <c r="V7" s="321">
        <v>6943</v>
      </c>
      <c r="W7" s="321">
        <v>6495</v>
      </c>
      <c r="X7" s="321">
        <v>6925</v>
      </c>
      <c r="Y7" s="321">
        <v>6534</v>
      </c>
      <c r="Z7" s="322">
        <v>6004</v>
      </c>
      <c r="AA7" s="322">
        <v>6356</v>
      </c>
      <c r="AB7" s="322">
        <v>5513</v>
      </c>
      <c r="AC7" s="322">
        <v>5150</v>
      </c>
      <c r="AD7" s="322">
        <v>4982</v>
      </c>
      <c r="AE7" s="322">
        <v>5640</v>
      </c>
      <c r="AF7" s="322">
        <v>5401</v>
      </c>
    </row>
    <row r="8" spans="1:33" s="13" customFormat="1" ht="16.5" customHeight="1">
      <c r="A8" s="220" t="s">
        <v>223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18">
        <v>5570</v>
      </c>
      <c r="S8" s="318">
        <v>5489</v>
      </c>
      <c r="T8" s="318">
        <v>5540</v>
      </c>
      <c r="U8" s="318">
        <v>5868</v>
      </c>
      <c r="V8" s="318">
        <v>5754</v>
      </c>
      <c r="W8" s="318">
        <v>5394</v>
      </c>
      <c r="X8" s="318">
        <v>5817</v>
      </c>
      <c r="Y8" s="318">
        <v>5486</v>
      </c>
      <c r="Z8" s="318">
        <v>5037</v>
      </c>
      <c r="AA8" s="318">
        <v>5451</v>
      </c>
      <c r="AB8" s="318">
        <v>4769</v>
      </c>
      <c r="AC8" s="318">
        <v>4378</v>
      </c>
      <c r="AD8" s="318">
        <v>4274</v>
      </c>
      <c r="AE8" s="318">
        <v>4888</v>
      </c>
      <c r="AF8" s="319">
        <v>4688</v>
      </c>
      <c r="AG8" s="316"/>
    </row>
    <row r="9" spans="1:33" s="13" customFormat="1" ht="16.5" customHeight="1">
      <c r="A9" s="220" t="s">
        <v>224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18">
        <v>1409</v>
      </c>
      <c r="S9" s="318">
        <v>1344</v>
      </c>
      <c r="T9" s="318">
        <v>1138</v>
      </c>
      <c r="U9" s="318">
        <v>1163</v>
      </c>
      <c r="V9" s="318">
        <v>1189</v>
      </c>
      <c r="W9" s="318">
        <v>1101</v>
      </c>
      <c r="X9" s="318">
        <v>1108</v>
      </c>
      <c r="Y9" s="318">
        <v>1048</v>
      </c>
      <c r="Z9" s="318">
        <v>945</v>
      </c>
      <c r="AA9" s="318">
        <v>870</v>
      </c>
      <c r="AB9" s="318">
        <v>711</v>
      </c>
      <c r="AC9" s="318">
        <v>772</v>
      </c>
      <c r="AD9" s="318">
        <v>708</v>
      </c>
      <c r="AE9" s="318">
        <v>752</v>
      </c>
      <c r="AF9" s="319">
        <v>713</v>
      </c>
      <c r="AG9" s="316"/>
    </row>
    <row r="10" spans="1:33" s="65" customFormat="1" ht="11.25">
      <c r="A10" s="32" t="s">
        <v>37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AG10" s="317"/>
    </row>
    <row r="11" spans="1:21" s="65" customFormat="1" ht="11.25">
      <c r="A11" s="32" t="s">
        <v>108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ht="11.25">
      <c r="A12" s="13"/>
    </row>
    <row r="13" spans="1:31" ht="11.25">
      <c r="A13" s="13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ht="11.25">
      <c r="A14" s="13"/>
    </row>
    <row r="15" ht="11.25">
      <c r="A15" s="13"/>
    </row>
    <row r="16" spans="1:32" ht="11.25">
      <c r="A16" s="13"/>
      <c r="L16" s="6"/>
      <c r="M16" s="6"/>
      <c r="N16" s="6"/>
      <c r="O16" s="6"/>
      <c r="P16" s="6"/>
      <c r="Q16" s="6"/>
      <c r="R16" s="6"/>
      <c r="S16" s="6"/>
      <c r="T16" s="6"/>
      <c r="U16" s="6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</row>
    <row r="17" spans="1:32" ht="11.25">
      <c r="A17" s="13"/>
      <c r="L17" s="6"/>
      <c r="M17" s="6"/>
      <c r="N17" s="6"/>
      <c r="O17" s="6"/>
      <c r="P17" s="6"/>
      <c r="Q17" s="6"/>
      <c r="R17" s="6"/>
      <c r="S17" s="6"/>
      <c r="T17" s="6"/>
      <c r="U17" s="6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</row>
    <row r="18" spans="1:32" ht="11.25">
      <c r="A18" s="13"/>
      <c r="L18" s="6"/>
      <c r="M18" s="6"/>
      <c r="N18" s="6"/>
      <c r="O18" s="6"/>
      <c r="P18" s="6"/>
      <c r="Q18" s="6"/>
      <c r="R18" s="6"/>
      <c r="S18" s="6"/>
      <c r="T18" s="6"/>
      <c r="U18" s="6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</row>
    <row r="19" spans="1:21" ht="11.25">
      <c r="A19" s="13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1.25">
      <c r="A20" s="13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1.25">
      <c r="A21" s="13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11.25">
      <c r="A22" s="13"/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  <row r="38" ht="11.25">
      <c r="A38" s="1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34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7.140625" style="6" customWidth="1"/>
    <col min="2" max="8" width="8.7109375" style="6" customWidth="1"/>
    <col min="9" max="9" width="9.140625" style="6" customWidth="1"/>
    <col min="10" max="10" width="8.7109375" style="6" customWidth="1"/>
    <col min="11" max="12" width="9.7109375" style="6" customWidth="1"/>
    <col min="13" max="13" width="11.140625" style="6" customWidth="1"/>
    <col min="14" max="14" width="9.7109375" style="6" customWidth="1"/>
    <col min="15" max="16384" width="11.421875" style="6" customWidth="1"/>
  </cols>
  <sheetData>
    <row r="1" ht="39" customHeight="1">
      <c r="A1" s="149" t="s">
        <v>200</v>
      </c>
    </row>
    <row r="2" ht="11.25">
      <c r="A2" s="105" t="s">
        <v>201</v>
      </c>
    </row>
    <row r="3" spans="1:14" ht="11.25">
      <c r="A3" s="106"/>
      <c r="B3" s="107" t="s">
        <v>22</v>
      </c>
      <c r="C3" s="108"/>
      <c r="D3" s="108"/>
      <c r="E3" s="108"/>
      <c r="F3" s="109"/>
      <c r="G3" s="110"/>
      <c r="H3" s="11" t="s">
        <v>118</v>
      </c>
      <c r="I3" s="11"/>
      <c r="J3" s="111"/>
      <c r="K3" s="110"/>
      <c r="L3" s="11" t="s">
        <v>119</v>
      </c>
      <c r="M3" s="11"/>
      <c r="N3" s="111"/>
    </row>
    <row r="4" spans="1:14" ht="11.25">
      <c r="A4" s="112"/>
      <c r="B4" s="113"/>
      <c r="C4" s="114" t="s">
        <v>120</v>
      </c>
      <c r="D4" s="115"/>
      <c r="E4" s="115"/>
      <c r="F4" s="115"/>
      <c r="G4" s="116"/>
      <c r="H4" s="114" t="s">
        <v>120</v>
      </c>
      <c r="I4" s="117"/>
      <c r="J4" s="118"/>
      <c r="K4" s="119"/>
      <c r="L4" s="107" t="s">
        <v>120</v>
      </c>
      <c r="M4" s="120"/>
      <c r="N4" s="121"/>
    </row>
    <row r="5" spans="1:14" ht="56.25">
      <c r="A5" s="122" t="s">
        <v>121</v>
      </c>
      <c r="B5" s="123" t="s">
        <v>122</v>
      </c>
      <c r="C5" s="91" t="s">
        <v>123</v>
      </c>
      <c r="D5" s="124" t="s">
        <v>124</v>
      </c>
      <c r="E5" s="124" t="s">
        <v>125</v>
      </c>
      <c r="F5" s="46" t="s">
        <v>0</v>
      </c>
      <c r="G5" s="123" t="s">
        <v>126</v>
      </c>
      <c r="H5" s="124" t="s">
        <v>127</v>
      </c>
      <c r="I5" s="91" t="s">
        <v>128</v>
      </c>
      <c r="J5" s="124" t="s">
        <v>0</v>
      </c>
      <c r="K5" s="125" t="s">
        <v>129</v>
      </c>
      <c r="L5" s="126" t="s">
        <v>127</v>
      </c>
      <c r="M5" s="127" t="s">
        <v>128</v>
      </c>
      <c r="N5" s="126" t="s">
        <v>0</v>
      </c>
    </row>
    <row r="6" spans="1:14" ht="11.25">
      <c r="A6" s="128">
        <v>2004</v>
      </c>
      <c r="B6" s="129">
        <v>2702</v>
      </c>
      <c r="C6" s="130">
        <v>2645</v>
      </c>
      <c r="D6" s="130">
        <v>1811</v>
      </c>
      <c r="E6" s="130">
        <v>93</v>
      </c>
      <c r="F6" s="131">
        <v>4883</v>
      </c>
      <c r="G6" s="132" t="s">
        <v>130</v>
      </c>
      <c r="H6" s="130" t="s">
        <v>130</v>
      </c>
      <c r="I6" s="133" t="s">
        <v>130</v>
      </c>
      <c r="J6" s="130">
        <v>19583</v>
      </c>
      <c r="K6" s="132"/>
      <c r="L6" s="130"/>
      <c r="M6" s="133"/>
      <c r="N6" s="130"/>
    </row>
    <row r="7" spans="1:16" s="64" customFormat="1" ht="11.25">
      <c r="A7" s="128">
        <v>2005</v>
      </c>
      <c r="B7" s="134">
        <v>3593</v>
      </c>
      <c r="C7" s="135">
        <v>3437</v>
      </c>
      <c r="D7" s="135">
        <v>1680</v>
      </c>
      <c r="E7" s="135">
        <v>25</v>
      </c>
      <c r="F7" s="136">
        <v>5142</v>
      </c>
      <c r="G7" s="137" t="s">
        <v>130</v>
      </c>
      <c r="H7" s="135" t="s">
        <v>130</v>
      </c>
      <c r="I7" s="135" t="s">
        <v>130</v>
      </c>
      <c r="J7" s="135">
        <v>23085</v>
      </c>
      <c r="K7" s="137"/>
      <c r="L7" s="135"/>
      <c r="M7" s="135"/>
      <c r="N7" s="135"/>
      <c r="O7" s="6"/>
      <c r="P7" s="6"/>
    </row>
    <row r="8" spans="1:14" ht="11.25">
      <c r="A8" s="128">
        <v>2006</v>
      </c>
      <c r="B8" s="134">
        <v>3896</v>
      </c>
      <c r="C8" s="135">
        <v>3766</v>
      </c>
      <c r="D8" s="135">
        <v>2146</v>
      </c>
      <c r="E8" s="135">
        <v>72</v>
      </c>
      <c r="F8" s="136">
        <v>5984</v>
      </c>
      <c r="G8" s="137" t="s">
        <v>130</v>
      </c>
      <c r="H8" s="135" t="s">
        <v>130</v>
      </c>
      <c r="I8" s="135" t="s">
        <v>130</v>
      </c>
      <c r="J8" s="135">
        <v>6531</v>
      </c>
      <c r="K8" s="137"/>
      <c r="L8" s="135"/>
      <c r="M8" s="135"/>
      <c r="N8" s="135"/>
    </row>
    <row r="9" spans="1:16" ht="11.25">
      <c r="A9" s="128">
        <v>2007</v>
      </c>
      <c r="B9" s="134">
        <v>4129</v>
      </c>
      <c r="C9" s="135">
        <v>4051</v>
      </c>
      <c r="D9" s="135">
        <v>2200</v>
      </c>
      <c r="E9" s="135">
        <v>124</v>
      </c>
      <c r="F9" s="136">
        <v>6375</v>
      </c>
      <c r="G9" s="137" t="s">
        <v>130</v>
      </c>
      <c r="H9" s="135" t="s">
        <v>130</v>
      </c>
      <c r="I9" s="135" t="s">
        <v>130</v>
      </c>
      <c r="J9" s="135">
        <v>7077</v>
      </c>
      <c r="K9" s="137"/>
      <c r="L9" s="135"/>
      <c r="M9" s="135"/>
      <c r="N9" s="135"/>
      <c r="O9" s="64"/>
      <c r="P9" s="64"/>
    </row>
    <row r="10" spans="1:14" ht="11.25">
      <c r="A10" s="122">
        <v>2008</v>
      </c>
      <c r="B10" s="138">
        <f>15+4407</f>
        <v>4422</v>
      </c>
      <c r="C10" s="139" t="s">
        <v>130</v>
      </c>
      <c r="D10" s="139" t="s">
        <v>130</v>
      </c>
      <c r="E10" s="139" t="s">
        <v>130</v>
      </c>
      <c r="F10" s="140">
        <f>15+4301</f>
        <v>4316</v>
      </c>
      <c r="G10" s="141" t="s">
        <v>130</v>
      </c>
      <c r="H10" s="139">
        <f>8237+2596</f>
        <v>10833</v>
      </c>
      <c r="I10" s="139">
        <f>1863+266</f>
        <v>2129</v>
      </c>
      <c r="J10" s="139">
        <f>H10+I10</f>
        <v>12962</v>
      </c>
      <c r="K10" s="312" t="s">
        <v>130</v>
      </c>
      <c r="L10" s="139">
        <v>2596</v>
      </c>
      <c r="M10" s="139">
        <v>266</v>
      </c>
      <c r="N10" s="139">
        <f>L10+M10</f>
        <v>2862</v>
      </c>
    </row>
    <row r="11" spans="1:14" ht="11.25">
      <c r="A11" s="1" t="s">
        <v>165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11.25">
      <c r="A12" s="142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ht="20.25" customHeight="1">
      <c r="A13" s="105" t="s">
        <v>202</v>
      </c>
    </row>
    <row r="14" spans="1:10" ht="11.25">
      <c r="A14" s="106"/>
      <c r="B14" s="108" t="s">
        <v>22</v>
      </c>
      <c r="C14" s="108"/>
      <c r="D14" s="108"/>
      <c r="E14" s="108"/>
      <c r="F14" s="109"/>
      <c r="G14" s="110"/>
      <c r="H14" s="11" t="s">
        <v>23</v>
      </c>
      <c r="I14" s="11"/>
      <c r="J14" s="111"/>
    </row>
    <row r="15" spans="1:10" ht="11.25">
      <c r="A15" s="112"/>
      <c r="B15" s="143"/>
      <c r="C15" s="114" t="s">
        <v>120</v>
      </c>
      <c r="D15" s="115"/>
      <c r="E15" s="115"/>
      <c r="F15" s="115"/>
      <c r="G15" s="116"/>
      <c r="H15" s="144" t="s">
        <v>120</v>
      </c>
      <c r="I15" s="117"/>
      <c r="J15" s="118"/>
    </row>
    <row r="16" spans="1:10" ht="56.25">
      <c r="A16" s="122" t="s">
        <v>121</v>
      </c>
      <c r="B16" s="123" t="s">
        <v>122</v>
      </c>
      <c r="C16" s="91" t="s">
        <v>123</v>
      </c>
      <c r="D16" s="124" t="s">
        <v>124</v>
      </c>
      <c r="E16" s="124" t="s">
        <v>125</v>
      </c>
      <c r="F16" s="46" t="s">
        <v>0</v>
      </c>
      <c r="G16" s="123" t="s">
        <v>126</v>
      </c>
      <c r="H16" s="124" t="s">
        <v>127</v>
      </c>
      <c r="I16" s="91" t="s">
        <v>128</v>
      </c>
      <c r="J16" s="124" t="s">
        <v>0</v>
      </c>
    </row>
    <row r="17" spans="1:10" ht="11.25">
      <c r="A17" s="128">
        <v>2004</v>
      </c>
      <c r="B17" s="129">
        <v>16657</v>
      </c>
      <c r="C17" s="130">
        <v>16277</v>
      </c>
      <c r="D17" s="130">
        <v>4634</v>
      </c>
      <c r="E17" s="130">
        <v>1402</v>
      </c>
      <c r="F17" s="131">
        <v>22313</v>
      </c>
      <c r="G17" s="132" t="s">
        <v>130</v>
      </c>
      <c r="H17" s="130">
        <v>51942</v>
      </c>
      <c r="I17" s="133">
        <v>10074</v>
      </c>
      <c r="J17" s="130">
        <v>62016</v>
      </c>
    </row>
    <row r="18" spans="1:10" s="64" customFormat="1" ht="11.25">
      <c r="A18" s="128">
        <v>2005</v>
      </c>
      <c r="B18" s="134">
        <v>15819</v>
      </c>
      <c r="C18" s="135">
        <v>15286</v>
      </c>
      <c r="D18" s="135">
        <v>4378</v>
      </c>
      <c r="E18" s="135">
        <v>672</v>
      </c>
      <c r="F18" s="136">
        <v>20336</v>
      </c>
      <c r="G18" s="137" t="s">
        <v>130</v>
      </c>
      <c r="H18" s="135">
        <v>67559</v>
      </c>
      <c r="I18" s="145">
        <v>10299</v>
      </c>
      <c r="J18" s="135">
        <v>77858</v>
      </c>
    </row>
    <row r="19" spans="1:10" ht="11.25">
      <c r="A19" s="128">
        <v>2006</v>
      </c>
      <c r="B19" s="134">
        <v>16926</v>
      </c>
      <c r="C19" s="135">
        <v>16609</v>
      </c>
      <c r="D19" s="135">
        <v>5277</v>
      </c>
      <c r="E19" s="135">
        <v>805</v>
      </c>
      <c r="F19" s="136">
        <v>22691</v>
      </c>
      <c r="G19" s="137" t="s">
        <v>130</v>
      </c>
      <c r="H19" s="135">
        <v>47598</v>
      </c>
      <c r="I19" s="145">
        <v>6282</v>
      </c>
      <c r="J19" s="135">
        <v>53880</v>
      </c>
    </row>
    <row r="20" spans="1:10" ht="11.25">
      <c r="A20" s="128">
        <v>2007</v>
      </c>
      <c r="B20" s="134" t="s">
        <v>131</v>
      </c>
      <c r="C20" s="135" t="s">
        <v>132</v>
      </c>
      <c r="D20" s="135" t="s">
        <v>133</v>
      </c>
      <c r="E20" s="135">
        <v>658</v>
      </c>
      <c r="F20" s="136" t="s">
        <v>134</v>
      </c>
      <c r="G20" s="137" t="s">
        <v>130</v>
      </c>
      <c r="H20" s="135" t="s">
        <v>135</v>
      </c>
      <c r="I20" s="145" t="s">
        <v>136</v>
      </c>
      <c r="J20" s="135" t="s">
        <v>137</v>
      </c>
    </row>
    <row r="21" spans="1:10" ht="11.25">
      <c r="A21" s="122">
        <v>2008</v>
      </c>
      <c r="B21" s="138">
        <f>8+19219</f>
        <v>19227</v>
      </c>
      <c r="C21" s="139" t="s">
        <v>130</v>
      </c>
      <c r="D21" s="139" t="s">
        <v>130</v>
      </c>
      <c r="E21" s="139" t="s">
        <v>130</v>
      </c>
      <c r="F21" s="140">
        <f>7+18913</f>
        <v>18920</v>
      </c>
      <c r="G21" s="141" t="s">
        <v>130</v>
      </c>
      <c r="H21" s="139">
        <v>57566</v>
      </c>
      <c r="I21" s="146">
        <v>9427</v>
      </c>
      <c r="J21" s="139">
        <f>H21+I21</f>
        <v>66993</v>
      </c>
    </row>
    <row r="22" ht="18" customHeight="1">
      <c r="A22" s="1" t="s">
        <v>165</v>
      </c>
    </row>
    <row r="23" ht="30" customHeight="1">
      <c r="A23" s="105" t="s">
        <v>203</v>
      </c>
    </row>
    <row r="24" spans="1:10" ht="11.25">
      <c r="A24" s="106"/>
      <c r="B24" s="108" t="s">
        <v>22</v>
      </c>
      <c r="C24" s="108"/>
      <c r="D24" s="108"/>
      <c r="E24" s="108"/>
      <c r="F24" s="109"/>
      <c r="G24" s="110"/>
      <c r="H24" s="11" t="s">
        <v>23</v>
      </c>
      <c r="I24" s="11"/>
      <c r="J24" s="111"/>
    </row>
    <row r="25" spans="1:10" ht="11.25">
      <c r="A25" s="112"/>
      <c r="B25" s="143"/>
      <c r="C25" s="114" t="s">
        <v>120</v>
      </c>
      <c r="D25" s="115"/>
      <c r="E25" s="115"/>
      <c r="F25" s="115"/>
      <c r="G25" s="116"/>
      <c r="H25" s="144" t="s">
        <v>120</v>
      </c>
      <c r="I25" s="117"/>
      <c r="J25" s="118"/>
    </row>
    <row r="26" spans="1:10" ht="56.25">
      <c r="A26" s="122" t="s">
        <v>121</v>
      </c>
      <c r="B26" s="123" t="s">
        <v>122</v>
      </c>
      <c r="C26" s="91" t="s">
        <v>123</v>
      </c>
      <c r="D26" s="124" t="s">
        <v>124</v>
      </c>
      <c r="E26" s="124" t="s">
        <v>125</v>
      </c>
      <c r="F26" s="46" t="s">
        <v>0</v>
      </c>
      <c r="G26" s="123" t="s">
        <v>126</v>
      </c>
      <c r="H26" s="124" t="s">
        <v>127</v>
      </c>
      <c r="I26" s="91" t="s">
        <v>128</v>
      </c>
      <c r="J26" s="124" t="s">
        <v>0</v>
      </c>
    </row>
    <row r="27" spans="1:10" ht="11.25">
      <c r="A27" s="128">
        <v>2004</v>
      </c>
      <c r="B27" s="129">
        <v>757</v>
      </c>
      <c r="C27" s="130" t="s">
        <v>130</v>
      </c>
      <c r="D27" s="130" t="s">
        <v>130</v>
      </c>
      <c r="E27" s="130" t="s">
        <v>130</v>
      </c>
      <c r="F27" s="131">
        <v>752</v>
      </c>
      <c r="G27" s="132">
        <v>9541.18</v>
      </c>
      <c r="H27" s="130" t="s">
        <v>130</v>
      </c>
      <c r="I27" s="133" t="s">
        <v>130</v>
      </c>
      <c r="J27" s="130">
        <v>9590</v>
      </c>
    </row>
    <row r="28" spans="1:10" s="64" customFormat="1" ht="11.25">
      <c r="A28" s="128">
        <v>2005</v>
      </c>
      <c r="B28" s="134">
        <v>1271</v>
      </c>
      <c r="C28" s="135" t="s">
        <v>130</v>
      </c>
      <c r="D28" s="135" t="s">
        <v>130</v>
      </c>
      <c r="E28" s="135" t="s">
        <v>130</v>
      </c>
      <c r="F28" s="136">
        <v>1222</v>
      </c>
      <c r="G28" s="137">
        <v>20682</v>
      </c>
      <c r="H28" s="135" t="s">
        <v>130</v>
      </c>
      <c r="I28" s="145" t="s">
        <v>130</v>
      </c>
      <c r="J28" s="135">
        <v>20363</v>
      </c>
    </row>
    <row r="29" spans="1:10" ht="11.25">
      <c r="A29" s="128">
        <v>2006</v>
      </c>
      <c r="B29" s="134">
        <v>1965</v>
      </c>
      <c r="C29" s="135" t="s">
        <v>130</v>
      </c>
      <c r="D29" s="135" t="s">
        <v>130</v>
      </c>
      <c r="E29" s="135" t="s">
        <v>130</v>
      </c>
      <c r="F29" s="136">
        <v>1894</v>
      </c>
      <c r="G29" s="137">
        <v>38285</v>
      </c>
      <c r="H29" s="135" t="s">
        <v>130</v>
      </c>
      <c r="I29" s="145" t="s">
        <v>130</v>
      </c>
      <c r="J29" s="135">
        <v>37297</v>
      </c>
    </row>
    <row r="30" spans="1:10" ht="11.25">
      <c r="A30" s="128">
        <v>2007</v>
      </c>
      <c r="B30" s="134">
        <v>2927</v>
      </c>
      <c r="C30" s="135" t="s">
        <v>130</v>
      </c>
      <c r="D30" s="135" t="s">
        <v>130</v>
      </c>
      <c r="E30" s="135" t="s">
        <v>130</v>
      </c>
      <c r="F30" s="136">
        <v>2793</v>
      </c>
      <c r="G30" s="137">
        <v>20546</v>
      </c>
      <c r="H30" s="135" t="s">
        <v>130</v>
      </c>
      <c r="I30" s="145" t="s">
        <v>130</v>
      </c>
      <c r="J30" s="135">
        <v>19676</v>
      </c>
    </row>
    <row r="31" spans="1:10" ht="11.25">
      <c r="A31" s="122">
        <v>2008</v>
      </c>
      <c r="B31" s="138">
        <v>2773</v>
      </c>
      <c r="C31" s="139" t="s">
        <v>130</v>
      </c>
      <c r="D31" s="139" t="s">
        <v>130</v>
      </c>
      <c r="E31" s="139" t="s">
        <v>130</v>
      </c>
      <c r="F31" s="140">
        <v>2720</v>
      </c>
      <c r="G31" s="141" t="s">
        <v>130</v>
      </c>
      <c r="H31" s="139">
        <v>17983</v>
      </c>
      <c r="I31" s="146">
        <v>545</v>
      </c>
      <c r="J31" s="139">
        <f>H31+I31</f>
        <v>18528</v>
      </c>
    </row>
    <row r="32" ht="11.25">
      <c r="A32" s="1" t="s">
        <v>165</v>
      </c>
    </row>
    <row r="33" ht="11.25">
      <c r="A33" s="13"/>
    </row>
    <row r="34" ht="11.25">
      <c r="A34" s="13"/>
    </row>
  </sheetData>
  <sheetProtection/>
  <printOptions/>
  <pageMargins left="0.46" right="0.23" top="0.64" bottom="1" header="0.4921259845" footer="0.4921259845"/>
  <pageSetup fitToHeight="1" fitToWidth="1" horizontalDpi="300" verticalDpi="300" orientation="portrait" paperSize="9" scale="70" r:id="rId1"/>
  <headerFooter alignWithMargins="0">
    <oddHeader xml:space="preserve">&amp;Lannexe 5.4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E40"/>
  <sheetViews>
    <sheetView showGridLines="0" zoomScalePageLayoutView="0" workbookViewId="0" topLeftCell="A1">
      <selection activeCell="B33" sqref="B33"/>
    </sheetView>
  </sheetViews>
  <sheetFormatPr defaultColWidth="11.421875" defaultRowHeight="12.75"/>
  <cols>
    <col min="1" max="1" width="42.28125" style="230" customWidth="1"/>
    <col min="2" max="4" width="11.140625" style="230" customWidth="1"/>
    <col min="5" max="7" width="11.140625" style="229" customWidth="1"/>
    <col min="8" max="31" width="11.421875" style="229" customWidth="1"/>
    <col min="32" max="16384" width="11.421875" style="230" customWidth="1"/>
  </cols>
  <sheetData>
    <row r="1" spans="1:5" ht="37.5" customHeight="1">
      <c r="A1" s="176" t="s">
        <v>258</v>
      </c>
      <c r="B1" s="176"/>
      <c r="C1" s="226"/>
      <c r="D1" s="227"/>
      <c r="E1" s="228"/>
    </row>
    <row r="2" spans="1:2" ht="13.5" customHeight="1">
      <c r="A2" s="231" t="s">
        <v>214</v>
      </c>
      <c r="B2" s="231"/>
    </row>
    <row r="3" spans="1:31" s="235" customFormat="1" ht="15">
      <c r="A3" s="232" t="s">
        <v>228</v>
      </c>
      <c r="B3" s="233">
        <v>2008</v>
      </c>
      <c r="C3" s="233">
        <v>2009</v>
      </c>
      <c r="D3" s="233">
        <v>2010</v>
      </c>
      <c r="E3" s="233">
        <v>2011</v>
      </c>
      <c r="F3" s="233">
        <v>2012</v>
      </c>
      <c r="G3" s="233">
        <v>2013</v>
      </c>
      <c r="H3" s="233">
        <v>2014</v>
      </c>
      <c r="I3" s="233">
        <v>2015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</row>
    <row r="4" spans="1:9" ht="12.75">
      <c r="A4" s="236"/>
      <c r="B4" s="237"/>
      <c r="C4" s="237"/>
      <c r="D4" s="237"/>
      <c r="E4" s="237"/>
      <c r="F4" s="237"/>
      <c r="G4" s="237"/>
      <c r="H4" s="237"/>
      <c r="I4" s="237"/>
    </row>
    <row r="5" spans="1:9" ht="12.75">
      <c r="A5" s="286" t="s">
        <v>264</v>
      </c>
      <c r="B5" s="287"/>
      <c r="C5" s="287"/>
      <c r="D5" s="287"/>
      <c r="E5" s="287"/>
      <c r="F5" s="287"/>
      <c r="G5" s="293"/>
      <c r="H5" s="293"/>
      <c r="I5" s="293"/>
    </row>
    <row r="6" spans="1:11" ht="12.75">
      <c r="A6" s="238" t="s">
        <v>267</v>
      </c>
      <c r="B6" s="239">
        <v>21640</v>
      </c>
      <c r="C6" s="239">
        <v>19142</v>
      </c>
      <c r="D6" s="239">
        <v>18541</v>
      </c>
      <c r="E6" s="239">
        <v>17526</v>
      </c>
      <c r="F6" s="239">
        <v>17913</v>
      </c>
      <c r="G6" s="294">
        <v>17128</v>
      </c>
      <c r="H6" s="294">
        <v>17961</v>
      </c>
      <c r="I6" s="294">
        <v>15680</v>
      </c>
      <c r="K6" s="334"/>
    </row>
    <row r="7" spans="1:11" ht="12.75">
      <c r="A7" s="238" t="s">
        <v>114</v>
      </c>
      <c r="B7" s="239">
        <v>0</v>
      </c>
      <c r="C7" s="239">
        <v>161</v>
      </c>
      <c r="D7" s="239">
        <v>747</v>
      </c>
      <c r="E7" s="239">
        <v>1085</v>
      </c>
      <c r="F7" s="239">
        <v>1320</v>
      </c>
      <c r="G7" s="294">
        <v>1134</v>
      </c>
      <c r="H7" s="294">
        <v>1340</v>
      </c>
      <c r="I7" s="294">
        <v>1121</v>
      </c>
      <c r="K7" s="334"/>
    </row>
    <row r="8" spans="1:11" ht="12.75">
      <c r="A8" s="240" t="s">
        <v>115</v>
      </c>
      <c r="B8" s="241">
        <v>85521</v>
      </c>
      <c r="C8" s="241">
        <v>97688</v>
      </c>
      <c r="D8" s="241">
        <v>101686</v>
      </c>
      <c r="E8" s="241">
        <v>100941</v>
      </c>
      <c r="F8" s="241">
        <v>121153</v>
      </c>
      <c r="G8" s="295">
        <v>107199</v>
      </c>
      <c r="H8" s="295">
        <v>102644</v>
      </c>
      <c r="I8" s="295">
        <v>98911</v>
      </c>
      <c r="K8" s="334"/>
    </row>
    <row r="9" spans="1:9" ht="12.75">
      <c r="A9" s="288" t="s">
        <v>265</v>
      </c>
      <c r="B9" s="239"/>
      <c r="C9" s="239"/>
      <c r="D9" s="239"/>
      <c r="E9" s="239"/>
      <c r="F9" s="239"/>
      <c r="G9" s="294"/>
      <c r="H9" s="294"/>
      <c r="I9" s="294"/>
    </row>
    <row r="10" spans="1:31" s="244" customFormat="1" ht="12.75">
      <c r="A10" s="289" t="s">
        <v>268</v>
      </c>
      <c r="B10" s="242">
        <v>2168</v>
      </c>
      <c r="C10" s="242">
        <v>2168</v>
      </c>
      <c r="D10" s="242">
        <v>2225</v>
      </c>
      <c r="E10" s="242">
        <v>2322</v>
      </c>
      <c r="F10" s="242">
        <v>2671</v>
      </c>
      <c r="G10" s="294">
        <v>3724</v>
      </c>
      <c r="H10" s="294">
        <v>3866</v>
      </c>
      <c r="I10" s="294">
        <v>3921</v>
      </c>
      <c r="J10" s="243"/>
      <c r="K10" s="334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</row>
    <row r="11" spans="1:31" s="244" customFormat="1" ht="12.75">
      <c r="A11" s="290" t="s">
        <v>225</v>
      </c>
      <c r="B11" s="242">
        <v>2168</v>
      </c>
      <c r="C11" s="242">
        <v>2168</v>
      </c>
      <c r="D11" s="242">
        <v>2225</v>
      </c>
      <c r="E11" s="242">
        <v>2322</v>
      </c>
      <c r="F11" s="242">
        <v>2671</v>
      </c>
      <c r="G11" s="294">
        <v>2805</v>
      </c>
      <c r="H11" s="294">
        <v>2838</v>
      </c>
      <c r="I11" s="294">
        <v>2788</v>
      </c>
      <c r="J11" s="243"/>
      <c r="K11" s="334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</row>
    <row r="12" spans="1:31" s="244" customFormat="1" ht="12.75">
      <c r="A12" s="290" t="s">
        <v>281</v>
      </c>
      <c r="B12" s="221"/>
      <c r="C12" s="221"/>
      <c r="D12" s="221"/>
      <c r="E12" s="221"/>
      <c r="F12" s="221"/>
      <c r="G12" s="294">
        <v>919</v>
      </c>
      <c r="H12" s="294">
        <v>1028</v>
      </c>
      <c r="I12" s="294">
        <v>1133</v>
      </c>
      <c r="J12" s="329"/>
      <c r="K12" s="334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</row>
    <row r="13" spans="1:31" s="244" customFormat="1" ht="12.75">
      <c r="A13" s="289" t="s">
        <v>263</v>
      </c>
      <c r="B13" s="242">
        <f>SUM(B14:B15)</f>
        <v>8340</v>
      </c>
      <c r="C13" s="242">
        <f>SUM(C14:C15)</f>
        <v>7358</v>
      </c>
      <c r="D13" s="242">
        <f>SUM(D14:D15)</f>
        <v>7112</v>
      </c>
      <c r="E13" s="242">
        <v>7611</v>
      </c>
      <c r="F13" s="242">
        <v>8967</v>
      </c>
      <c r="G13" s="294">
        <v>8726</v>
      </c>
      <c r="H13" s="294">
        <v>8502</v>
      </c>
      <c r="I13" s="294">
        <v>8934</v>
      </c>
      <c r="J13" s="243"/>
      <c r="K13" s="334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</row>
    <row r="14" spans="1:31" s="244" customFormat="1" ht="12.75">
      <c r="A14" s="291" t="s">
        <v>116</v>
      </c>
      <c r="B14" s="242">
        <v>5820</v>
      </c>
      <c r="C14" s="242">
        <v>5079</v>
      </c>
      <c r="D14" s="242">
        <v>5179</v>
      </c>
      <c r="E14" s="242">
        <v>5461</v>
      </c>
      <c r="F14" s="242">
        <v>6812</v>
      </c>
      <c r="G14" s="294">
        <v>6810</v>
      </c>
      <c r="H14" s="294">
        <v>6440</v>
      </c>
      <c r="I14" s="294">
        <v>6635</v>
      </c>
      <c r="J14" s="243"/>
      <c r="K14" s="334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</row>
    <row r="15" spans="1:11" ht="12.75">
      <c r="A15" s="292" t="s">
        <v>117</v>
      </c>
      <c r="B15" s="245">
        <v>2520</v>
      </c>
      <c r="C15" s="245">
        <v>2279</v>
      </c>
      <c r="D15" s="245">
        <v>1933</v>
      </c>
      <c r="E15" s="245">
        <v>2150</v>
      </c>
      <c r="F15" s="245">
        <v>2155</v>
      </c>
      <c r="G15" s="296">
        <v>1916</v>
      </c>
      <c r="H15" s="296">
        <v>2063</v>
      </c>
      <c r="I15" s="296">
        <v>2299</v>
      </c>
      <c r="K15" s="334"/>
    </row>
    <row r="16" spans="1:7" ht="12.75">
      <c r="A16" s="230" t="s">
        <v>262</v>
      </c>
      <c r="E16" s="230"/>
      <c r="F16" s="230"/>
      <c r="G16" s="230"/>
    </row>
    <row r="17" spans="1:7" ht="12.75">
      <c r="A17" s="230" t="s">
        <v>266</v>
      </c>
      <c r="E17" s="230"/>
      <c r="F17" s="230"/>
      <c r="G17" s="230"/>
    </row>
    <row r="18" spans="5:9" ht="12.75">
      <c r="E18" s="334">
        <f>E8/D8*100-100</f>
        <v>-0.7326475621029402</v>
      </c>
      <c r="F18" s="334">
        <f>F8/E8*100-100</f>
        <v>20.023578129798608</v>
      </c>
      <c r="G18" s="334">
        <f>G8/F8*100-100</f>
        <v>-11.517667742441375</v>
      </c>
      <c r="H18" s="334">
        <f>H8/G8*100-100</f>
        <v>-4.249106801369422</v>
      </c>
      <c r="I18" s="334">
        <f>I8/H8*100-100</f>
        <v>-3.636841900159766</v>
      </c>
    </row>
    <row r="19" spans="5:9" ht="12.75">
      <c r="E19" s="334"/>
      <c r="F19" s="334"/>
      <c r="G19" s="334"/>
      <c r="H19" s="334"/>
      <c r="I19" s="334"/>
    </row>
    <row r="20" spans="1:7" ht="12.75">
      <c r="A20" s="229" t="s">
        <v>280</v>
      </c>
      <c r="E20" s="230"/>
      <c r="F20" s="230"/>
      <c r="G20" s="230"/>
    </row>
    <row r="21" spans="1:7" ht="12.75">
      <c r="A21" s="229" t="s">
        <v>282</v>
      </c>
      <c r="E21" s="230"/>
      <c r="F21" s="230"/>
      <c r="G21" s="230"/>
    </row>
    <row r="40" spans="1:2" ht="12.75">
      <c r="A40" s="247"/>
      <c r="B40" s="24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T35"/>
  <sheetViews>
    <sheetView zoomScalePageLayoutView="0" workbookViewId="0" topLeftCell="A1">
      <selection activeCell="Q21" sqref="Q21"/>
    </sheetView>
  </sheetViews>
  <sheetFormatPr defaultColWidth="11.421875" defaultRowHeight="12.75"/>
  <cols>
    <col min="1" max="1" width="39.00390625" style="3" customWidth="1"/>
    <col min="2" max="17" width="7.140625" style="3" customWidth="1"/>
    <col min="18" max="16384" width="11.421875" style="3" customWidth="1"/>
  </cols>
  <sheetData>
    <row r="1" ht="39" customHeight="1">
      <c r="A1" s="149" t="s">
        <v>259</v>
      </c>
    </row>
    <row r="2" ht="12.75">
      <c r="A2" s="32" t="s">
        <v>239</v>
      </c>
    </row>
    <row r="3" spans="1:17" ht="12" customHeight="1">
      <c r="A3" s="36" t="s">
        <v>8</v>
      </c>
      <c r="B3" s="2">
        <v>1992</v>
      </c>
      <c r="C3" s="2">
        <v>1993</v>
      </c>
      <c r="D3" s="2">
        <v>1994</v>
      </c>
      <c r="E3" s="2">
        <v>1995</v>
      </c>
      <c r="F3" s="2">
        <v>1996</v>
      </c>
      <c r="G3" s="2">
        <v>1997</v>
      </c>
      <c r="H3" s="2">
        <v>1998</v>
      </c>
      <c r="I3" s="2">
        <v>1999</v>
      </c>
      <c r="J3" s="2">
        <v>2000</v>
      </c>
      <c r="K3" s="2">
        <v>2001</v>
      </c>
      <c r="L3" s="2">
        <v>2002</v>
      </c>
      <c r="M3" s="2">
        <v>2003</v>
      </c>
      <c r="N3" s="2">
        <v>2004</v>
      </c>
      <c r="O3" s="2">
        <v>2005</v>
      </c>
      <c r="P3" s="2">
        <v>2006</v>
      </c>
      <c r="Q3" s="2">
        <v>2007</v>
      </c>
    </row>
    <row r="4" spans="1:17" ht="8.25" customHeight="1">
      <c r="A4" s="41"/>
      <c r="B4" s="161"/>
      <c r="C4" s="161"/>
      <c r="D4" s="161"/>
      <c r="E4" s="161"/>
      <c r="F4" s="162"/>
      <c r="G4" s="161"/>
      <c r="H4" s="161"/>
      <c r="I4" s="163"/>
      <c r="J4" s="163"/>
      <c r="K4" s="163"/>
      <c r="L4" s="163"/>
      <c r="M4" s="163"/>
      <c r="N4" s="164"/>
      <c r="O4" s="164"/>
      <c r="P4" s="164"/>
      <c r="Q4" s="164"/>
    </row>
    <row r="5" spans="1:17" ht="7.5" customHeight="1">
      <c r="A5" s="19"/>
      <c r="B5" s="165"/>
      <c r="C5" s="165"/>
      <c r="D5" s="165"/>
      <c r="E5" s="165"/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2.75">
      <c r="A6" s="17" t="s">
        <v>15</v>
      </c>
      <c r="B6" s="167">
        <v>9565</v>
      </c>
      <c r="C6" s="167">
        <v>10301</v>
      </c>
      <c r="D6" s="167">
        <v>10932</v>
      </c>
      <c r="E6" s="167">
        <v>15868</v>
      </c>
      <c r="F6" s="167">
        <v>11405</v>
      </c>
      <c r="G6" s="167">
        <v>11641</v>
      </c>
      <c r="H6" s="167">
        <v>10633</v>
      </c>
      <c r="I6" s="167">
        <v>12033</v>
      </c>
      <c r="J6" s="167">
        <v>14031</v>
      </c>
      <c r="K6" s="167">
        <v>11841</v>
      </c>
      <c r="L6" s="167">
        <v>11613</v>
      </c>
      <c r="M6" s="167">
        <v>11889</v>
      </c>
      <c r="N6" s="167">
        <v>12298</v>
      </c>
      <c r="O6" s="167">
        <v>12334</v>
      </c>
      <c r="P6" s="167">
        <v>13960</v>
      </c>
      <c r="Q6" s="167">
        <v>14478</v>
      </c>
    </row>
    <row r="7" spans="1:17" ht="12.75">
      <c r="A7" s="160" t="s">
        <v>16</v>
      </c>
      <c r="B7" s="168">
        <v>6259</v>
      </c>
      <c r="C7" s="168">
        <v>6307</v>
      </c>
      <c r="D7" s="168">
        <v>6486</v>
      </c>
      <c r="E7" s="168">
        <v>11003</v>
      </c>
      <c r="F7" s="168">
        <v>6074</v>
      </c>
      <c r="G7" s="168">
        <v>5967</v>
      </c>
      <c r="H7" s="168">
        <v>5392</v>
      </c>
      <c r="I7" s="168">
        <v>7348</v>
      </c>
      <c r="J7" s="168">
        <v>7774</v>
      </c>
      <c r="K7" s="168">
        <v>6152</v>
      </c>
      <c r="L7" s="168">
        <v>5890</v>
      </c>
      <c r="M7" s="168">
        <v>5635</v>
      </c>
      <c r="N7" s="168">
        <v>6029</v>
      </c>
      <c r="O7" s="168">
        <v>6134</v>
      </c>
      <c r="P7" s="168">
        <v>7029</v>
      </c>
      <c r="Q7" s="168">
        <v>6983</v>
      </c>
    </row>
    <row r="8" spans="1:17" ht="12.75">
      <c r="A8" s="160" t="s">
        <v>17</v>
      </c>
      <c r="B8" s="168">
        <v>2118</v>
      </c>
      <c r="C8" s="168">
        <v>2741</v>
      </c>
      <c r="D8" s="168">
        <v>2808</v>
      </c>
      <c r="E8" s="168">
        <v>2631</v>
      </c>
      <c r="F8" s="168">
        <v>2821</v>
      </c>
      <c r="G8" s="168">
        <v>2981</v>
      </c>
      <c r="H8" s="168">
        <v>2521</v>
      </c>
      <c r="I8" s="168">
        <v>2170</v>
      </c>
      <c r="J8" s="168">
        <v>3710</v>
      </c>
      <c r="K8" s="168">
        <v>2986</v>
      </c>
      <c r="L8" s="168">
        <v>2926</v>
      </c>
      <c r="M8" s="168">
        <v>3366</v>
      </c>
      <c r="N8" s="168">
        <v>3395</v>
      </c>
      <c r="O8" s="168">
        <v>3326</v>
      </c>
      <c r="P8" s="168">
        <v>3827</v>
      </c>
      <c r="Q8" s="168">
        <v>4372</v>
      </c>
    </row>
    <row r="9" spans="1:17" ht="12.75">
      <c r="A9" s="160" t="s">
        <v>18</v>
      </c>
      <c r="B9" s="168">
        <v>1131</v>
      </c>
      <c r="C9" s="168">
        <v>1227</v>
      </c>
      <c r="D9" s="168">
        <v>1557</v>
      </c>
      <c r="E9" s="168">
        <f>1322+787</f>
        <v>2109</v>
      </c>
      <c r="F9" s="168">
        <v>2315</v>
      </c>
      <c r="G9" s="169">
        <f>989+735</f>
        <v>1724</v>
      </c>
      <c r="H9" s="168">
        <f>1115+854</f>
        <v>1969</v>
      </c>
      <c r="I9" s="168">
        <f>1100+833</f>
        <v>1933</v>
      </c>
      <c r="J9" s="168">
        <f>1064+849</f>
        <v>1913</v>
      </c>
      <c r="K9" s="168">
        <f>1036+900</f>
        <v>1936</v>
      </c>
      <c r="L9" s="168">
        <f>1088+918</f>
        <v>2006</v>
      </c>
      <c r="M9" s="168">
        <f>918+1105</f>
        <v>2023</v>
      </c>
      <c r="N9" s="168">
        <f>1016+914</f>
        <v>1930</v>
      </c>
      <c r="O9" s="168">
        <f>1008+916</f>
        <v>1924</v>
      </c>
      <c r="P9" s="168">
        <f>1059+904</f>
        <v>1963</v>
      </c>
      <c r="Q9" s="168">
        <f>1137+939</f>
        <v>2076</v>
      </c>
    </row>
    <row r="10" spans="1:17" ht="8.25" customHeight="1">
      <c r="A10" s="19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11" spans="1:20" ht="12.75">
      <c r="A11" s="17" t="s">
        <v>19</v>
      </c>
      <c r="B11" s="167">
        <v>38938</v>
      </c>
      <c r="C11" s="167">
        <v>37658</v>
      </c>
      <c r="D11" s="167">
        <v>41135</v>
      </c>
      <c r="E11" s="167">
        <v>53113</v>
      </c>
      <c r="F11" s="167">
        <v>62230</v>
      </c>
      <c r="G11" s="167">
        <v>60557</v>
      </c>
      <c r="H11" s="167">
        <f aca="true" t="shared" si="0" ref="H11:Q11">SUM(H12:H18)</f>
        <v>95278</v>
      </c>
      <c r="I11" s="167">
        <f t="shared" si="0"/>
        <v>98631</v>
      </c>
      <c r="J11" s="167">
        <f t="shared" si="0"/>
        <v>121054</v>
      </c>
      <c r="K11" s="167">
        <f t="shared" si="0"/>
        <v>90461</v>
      </c>
      <c r="L11" s="167">
        <f t="shared" si="0"/>
        <v>82685</v>
      </c>
      <c r="M11" s="167">
        <f t="shared" si="0"/>
        <v>102303</v>
      </c>
      <c r="N11" s="167">
        <f t="shared" si="0"/>
        <v>108462</v>
      </c>
      <c r="O11" s="167">
        <f t="shared" si="0"/>
        <v>125924</v>
      </c>
      <c r="P11" s="167">
        <f t="shared" si="0"/>
        <v>99661</v>
      </c>
      <c r="Q11" s="167">
        <f t="shared" si="0"/>
        <v>101736</v>
      </c>
      <c r="R11" s="5"/>
      <c r="S11" s="5"/>
      <c r="T11" s="5"/>
    </row>
    <row r="12" spans="1:17" ht="12.75">
      <c r="A12" s="160" t="s">
        <v>20</v>
      </c>
      <c r="B12" s="168" t="s">
        <v>21</v>
      </c>
      <c r="C12" s="168" t="s">
        <v>21</v>
      </c>
      <c r="D12" s="168" t="s">
        <v>21</v>
      </c>
      <c r="E12" s="168" t="s">
        <v>21</v>
      </c>
      <c r="F12" s="168" t="s">
        <v>21</v>
      </c>
      <c r="G12" s="168">
        <f>3966+1035+1592</f>
        <v>6593</v>
      </c>
      <c r="H12" s="168">
        <f>4175+907+1760</f>
        <v>6842</v>
      </c>
      <c r="I12" s="168">
        <f>4729+1190+1857</f>
        <v>7776</v>
      </c>
      <c r="J12" s="168">
        <f>5129+1031+1750</f>
        <v>7910</v>
      </c>
      <c r="K12" s="168">
        <f>5800+1093+1967</f>
        <v>8860</v>
      </c>
      <c r="L12" s="168">
        <f>5580+1269+2042</f>
        <v>8891</v>
      </c>
      <c r="M12" s="168">
        <f>4018+1261+1863</f>
        <v>7142</v>
      </c>
      <c r="N12" s="168">
        <f>4596+1184+1594</f>
        <v>7374</v>
      </c>
      <c r="O12" s="168">
        <f>4761+1252+1697</f>
        <v>7710</v>
      </c>
      <c r="P12" s="168">
        <f>4695+1338+1780</f>
        <v>7813</v>
      </c>
      <c r="Q12" s="168">
        <f>5229+1714+1850</f>
        <v>8793</v>
      </c>
    </row>
    <row r="13" spans="1:17" ht="12.75">
      <c r="A13" s="160" t="s">
        <v>22</v>
      </c>
      <c r="B13" s="168" t="s">
        <v>34</v>
      </c>
      <c r="C13" s="168" t="s">
        <v>34</v>
      </c>
      <c r="D13" s="168" t="s">
        <v>34</v>
      </c>
      <c r="E13" s="168" t="s">
        <v>34</v>
      </c>
      <c r="F13" s="168" t="s">
        <v>34</v>
      </c>
      <c r="G13" s="168">
        <v>4322</v>
      </c>
      <c r="H13" s="168">
        <v>5187</v>
      </c>
      <c r="I13" s="168">
        <v>6046</v>
      </c>
      <c r="J13" s="168">
        <v>6961</v>
      </c>
      <c r="K13" s="168">
        <v>8547</v>
      </c>
      <c r="L13" s="168">
        <v>8994</v>
      </c>
      <c r="M13" s="168">
        <f>8566</f>
        <v>8566</v>
      </c>
      <c r="N13" s="168">
        <v>8196</v>
      </c>
      <c r="O13" s="168">
        <v>7508</v>
      </c>
      <c r="P13" s="168">
        <v>7992</v>
      </c>
      <c r="Q13" s="168">
        <v>8839</v>
      </c>
    </row>
    <row r="14" spans="1:17" ht="12.75">
      <c r="A14" s="160" t="s">
        <v>23</v>
      </c>
      <c r="B14" s="168" t="s">
        <v>34</v>
      </c>
      <c r="C14" s="168" t="s">
        <v>34</v>
      </c>
      <c r="D14" s="168" t="s">
        <v>34</v>
      </c>
      <c r="E14" s="168" t="s">
        <v>34</v>
      </c>
      <c r="F14" s="168" t="s">
        <v>34</v>
      </c>
      <c r="G14" s="168">
        <v>11213</v>
      </c>
      <c r="H14" s="168">
        <v>38400</v>
      </c>
      <c r="I14" s="168">
        <v>39970</v>
      </c>
      <c r="J14" s="168">
        <v>66867</v>
      </c>
      <c r="K14" s="168">
        <v>27645</v>
      </c>
      <c r="L14" s="168">
        <v>27652</v>
      </c>
      <c r="M14" s="168">
        <v>47521</v>
      </c>
      <c r="N14" s="168">
        <v>52823</v>
      </c>
      <c r="O14" s="168">
        <v>70329</v>
      </c>
      <c r="P14" s="168">
        <v>33600</v>
      </c>
      <c r="Q14" s="168">
        <v>29491</v>
      </c>
    </row>
    <row r="15" spans="1:20" ht="12.75">
      <c r="A15" s="160" t="s">
        <v>24</v>
      </c>
      <c r="B15" s="168">
        <v>18338</v>
      </c>
      <c r="C15" s="168">
        <v>16038</v>
      </c>
      <c r="D15" s="168">
        <v>17602</v>
      </c>
      <c r="E15" s="168">
        <v>19640</v>
      </c>
      <c r="F15" s="168">
        <v>28653</v>
      </c>
      <c r="G15" s="168">
        <v>19866</v>
      </c>
      <c r="H15" s="168">
        <v>28129</v>
      </c>
      <c r="I15" s="168">
        <v>26503</v>
      </c>
      <c r="J15" s="168">
        <v>23843</v>
      </c>
      <c r="K15" s="168">
        <v>29984</v>
      </c>
      <c r="L15" s="168">
        <v>22036</v>
      </c>
      <c r="M15" s="168">
        <v>22047</v>
      </c>
      <c r="N15" s="168">
        <v>22465</v>
      </c>
      <c r="O15" s="168">
        <v>20154</v>
      </c>
      <c r="P15" s="168">
        <v>23793</v>
      </c>
      <c r="Q15" s="168">
        <v>23337</v>
      </c>
      <c r="R15" s="5"/>
      <c r="S15" s="5"/>
      <c r="T15" s="5"/>
    </row>
    <row r="16" spans="1:17" ht="12.75">
      <c r="A16" s="160" t="s">
        <v>25</v>
      </c>
      <c r="B16" s="168">
        <v>8064</v>
      </c>
      <c r="C16" s="168">
        <v>9360</v>
      </c>
      <c r="D16" s="168">
        <v>12301</v>
      </c>
      <c r="E16" s="168">
        <v>21746</v>
      </c>
      <c r="F16" s="168">
        <v>18586</v>
      </c>
      <c r="G16" s="168">
        <v>13356</v>
      </c>
      <c r="H16" s="168">
        <v>11016</v>
      </c>
      <c r="I16" s="168">
        <v>12425</v>
      </c>
      <c r="J16" s="168">
        <v>9278</v>
      </c>
      <c r="K16" s="168">
        <v>8136</v>
      </c>
      <c r="L16" s="168">
        <v>7452</v>
      </c>
      <c r="M16" s="168">
        <v>8946</v>
      </c>
      <c r="N16" s="168">
        <v>9544</v>
      </c>
      <c r="O16" s="168">
        <v>11443</v>
      </c>
      <c r="P16" s="168">
        <v>16396</v>
      </c>
      <c r="Q16" s="168">
        <v>19494</v>
      </c>
    </row>
    <row r="17" spans="1:20" ht="12.75">
      <c r="A17" s="160" t="s">
        <v>26</v>
      </c>
      <c r="B17" s="168">
        <v>1744</v>
      </c>
      <c r="C17" s="168">
        <v>1757</v>
      </c>
      <c r="D17" s="168">
        <v>1727</v>
      </c>
      <c r="E17" s="168">
        <v>1939</v>
      </c>
      <c r="F17" s="168">
        <v>2019</v>
      </c>
      <c r="G17" s="168">
        <v>1914</v>
      </c>
      <c r="H17" s="168">
        <v>2235</v>
      </c>
      <c r="I17" s="168">
        <v>2161</v>
      </c>
      <c r="J17" s="168">
        <v>2309</v>
      </c>
      <c r="K17" s="168">
        <v>2348</v>
      </c>
      <c r="L17" s="168">
        <v>2424</v>
      </c>
      <c r="M17" s="168">
        <v>2485</v>
      </c>
      <c r="N17" s="168">
        <v>2506</v>
      </c>
      <c r="O17" s="168">
        <v>2583</v>
      </c>
      <c r="P17" s="168">
        <v>2690</v>
      </c>
      <c r="Q17" s="168">
        <v>2783</v>
      </c>
      <c r="R17" s="5"/>
      <c r="S17" s="5"/>
      <c r="T17" s="5"/>
    </row>
    <row r="18" spans="1:17" ht="12.75">
      <c r="A18" s="160" t="s">
        <v>27</v>
      </c>
      <c r="B18" s="168">
        <v>2288</v>
      </c>
      <c r="C18" s="168">
        <v>2282</v>
      </c>
      <c r="D18" s="168">
        <v>1900</v>
      </c>
      <c r="E18" s="168">
        <v>2290</v>
      </c>
      <c r="F18" s="168">
        <v>1246</v>
      </c>
      <c r="G18" s="168">
        <v>3293</v>
      </c>
      <c r="H18" s="168">
        <v>3469</v>
      </c>
      <c r="I18" s="168">
        <v>3750</v>
      </c>
      <c r="J18" s="168">
        <v>3886</v>
      </c>
      <c r="K18" s="168">
        <v>4941</v>
      </c>
      <c r="L18" s="168">
        <v>5236</v>
      </c>
      <c r="M18" s="168">
        <v>5596</v>
      </c>
      <c r="N18" s="168">
        <v>5554</v>
      </c>
      <c r="O18" s="168">
        <v>6197</v>
      </c>
      <c r="P18" s="168">
        <v>7377</v>
      </c>
      <c r="Q18" s="168">
        <v>8999</v>
      </c>
    </row>
    <row r="19" spans="1:17" s="4" customFormat="1" ht="8.25" customHeight="1">
      <c r="A19" s="42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1:17" ht="22.5">
      <c r="A20" s="43" t="s">
        <v>28</v>
      </c>
      <c r="B20" s="167">
        <v>5231</v>
      </c>
      <c r="C20" s="167">
        <v>5075</v>
      </c>
      <c r="D20" s="167">
        <v>6162</v>
      </c>
      <c r="E20" s="167">
        <v>6333</v>
      </c>
      <c r="F20" s="167">
        <v>7873</v>
      </c>
      <c r="G20" s="167">
        <v>8104</v>
      </c>
      <c r="H20" s="167">
        <v>29690</v>
      </c>
      <c r="I20" s="167">
        <v>31799</v>
      </c>
      <c r="J20" s="167">
        <v>34453</v>
      </c>
      <c r="K20" s="167">
        <v>43916</v>
      </c>
      <c r="L20" s="167">
        <v>52131</v>
      </c>
      <c r="M20" s="167">
        <v>52108</v>
      </c>
      <c r="N20" s="167">
        <v>50635</v>
      </c>
      <c r="O20" s="167">
        <v>62489</v>
      </c>
      <c r="P20" s="167">
        <v>49637</v>
      </c>
      <c r="Q20" s="167">
        <v>53470</v>
      </c>
    </row>
    <row r="21" spans="1:17" ht="12.75">
      <c r="A21" s="160" t="s">
        <v>29</v>
      </c>
      <c r="B21" s="168">
        <v>1630</v>
      </c>
      <c r="C21" s="168">
        <v>1399</v>
      </c>
      <c r="D21" s="168">
        <v>1877</v>
      </c>
      <c r="E21" s="168">
        <v>2065</v>
      </c>
      <c r="F21" s="168">
        <v>1378</v>
      </c>
      <c r="G21" s="168">
        <v>1383</v>
      </c>
      <c r="H21" s="168">
        <v>1433</v>
      </c>
      <c r="I21" s="168">
        <v>1574</v>
      </c>
      <c r="J21" s="168">
        <v>1669</v>
      </c>
      <c r="K21" s="168">
        <v>1466</v>
      </c>
      <c r="L21" s="168">
        <v>1846</v>
      </c>
      <c r="M21" s="168">
        <v>2133</v>
      </c>
      <c r="N21" s="168">
        <v>2448</v>
      </c>
      <c r="O21" s="168">
        <v>1659</v>
      </c>
      <c r="P21" s="168">
        <v>1628</v>
      </c>
      <c r="Q21" s="168">
        <v>840</v>
      </c>
    </row>
    <row r="22" spans="1:17" ht="12.75">
      <c r="A22" s="160" t="s">
        <v>30</v>
      </c>
      <c r="B22" s="168">
        <v>1621</v>
      </c>
      <c r="C22" s="168">
        <v>1781</v>
      </c>
      <c r="D22" s="168">
        <v>2425</v>
      </c>
      <c r="E22" s="168">
        <v>2160</v>
      </c>
      <c r="F22" s="168">
        <v>3322</v>
      </c>
      <c r="G22" s="168">
        <v>2718</v>
      </c>
      <c r="H22" s="168">
        <v>2754</v>
      </c>
      <c r="I22" s="168">
        <v>2722</v>
      </c>
      <c r="J22" s="168">
        <v>2129</v>
      </c>
      <c r="K22" s="168">
        <v>2949</v>
      </c>
      <c r="L22" s="168">
        <v>2319</v>
      </c>
      <c r="M22" s="168">
        <v>3979</v>
      </c>
      <c r="N22" s="168">
        <v>5248</v>
      </c>
      <c r="O22" s="168">
        <v>5643</v>
      </c>
      <c r="P22" s="168">
        <v>6404</v>
      </c>
      <c r="Q22" s="168">
        <v>7041</v>
      </c>
    </row>
    <row r="23" spans="1:17" ht="12.75">
      <c r="A23" s="160" t="s">
        <v>193</v>
      </c>
      <c r="B23" s="168">
        <v>909</v>
      </c>
      <c r="C23" s="168">
        <v>904</v>
      </c>
      <c r="D23" s="168">
        <v>879</v>
      </c>
      <c r="E23" s="168">
        <v>1087</v>
      </c>
      <c r="F23" s="168">
        <v>1139</v>
      </c>
      <c r="G23" s="168">
        <v>1645</v>
      </c>
      <c r="H23" s="168">
        <v>1923</v>
      </c>
      <c r="I23" s="168">
        <v>1846</v>
      </c>
      <c r="J23" s="168">
        <v>1913</v>
      </c>
      <c r="K23" s="168">
        <v>1941</v>
      </c>
      <c r="L23" s="168">
        <v>1870</v>
      </c>
      <c r="M23" s="168">
        <v>1967</v>
      </c>
      <c r="N23" s="168">
        <v>1913</v>
      </c>
      <c r="O23" s="168">
        <v>2036</v>
      </c>
      <c r="P23" s="168">
        <v>2197</v>
      </c>
      <c r="Q23" s="168">
        <v>2196</v>
      </c>
    </row>
    <row r="24" spans="1:17" ht="12.75">
      <c r="A24" s="160" t="s">
        <v>31</v>
      </c>
      <c r="B24" s="168" t="s">
        <v>21</v>
      </c>
      <c r="C24" s="168" t="s">
        <v>21</v>
      </c>
      <c r="D24" s="168" t="s">
        <v>21</v>
      </c>
      <c r="E24" s="168" t="s">
        <v>21</v>
      </c>
      <c r="F24" s="168" t="s">
        <v>21</v>
      </c>
      <c r="G24" s="168" t="s">
        <v>21</v>
      </c>
      <c r="H24" s="168">
        <v>21265</v>
      </c>
      <c r="I24" s="168">
        <v>23340</v>
      </c>
      <c r="J24" s="168">
        <v>26936</v>
      </c>
      <c r="K24" s="168">
        <v>35723</v>
      </c>
      <c r="L24" s="168">
        <v>44216</v>
      </c>
      <c r="M24" s="168">
        <v>41976</v>
      </c>
      <c r="N24" s="168">
        <v>38575</v>
      </c>
      <c r="O24" s="168">
        <v>50469</v>
      </c>
      <c r="P24" s="168">
        <v>38816</v>
      </c>
      <c r="Q24" s="168">
        <v>40278</v>
      </c>
    </row>
    <row r="25" spans="1:17" ht="8.25" customHeight="1">
      <c r="A25" s="19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</row>
    <row r="26" spans="1:17" ht="12.75">
      <c r="A26" s="17" t="s">
        <v>32</v>
      </c>
      <c r="B26" s="167">
        <v>519</v>
      </c>
      <c r="C26" s="167">
        <v>764</v>
      </c>
      <c r="D26" s="167">
        <v>1190</v>
      </c>
      <c r="E26" s="167">
        <v>1311</v>
      </c>
      <c r="F26" s="167">
        <v>1551</v>
      </c>
      <c r="G26" s="167">
        <v>1703</v>
      </c>
      <c r="H26" s="167">
        <v>1687</v>
      </c>
      <c r="I26" s="167">
        <v>1567</v>
      </c>
      <c r="J26" s="167">
        <v>1205</v>
      </c>
      <c r="K26" s="167">
        <v>1502</v>
      </c>
      <c r="L26" s="167">
        <v>1435</v>
      </c>
      <c r="M26" s="167">
        <v>1835</v>
      </c>
      <c r="N26" s="167">
        <v>2399</v>
      </c>
      <c r="O26" s="167">
        <v>2888</v>
      </c>
      <c r="P26" s="167">
        <v>3495</v>
      </c>
      <c r="Q26" s="167">
        <v>2486</v>
      </c>
    </row>
    <row r="27" spans="1:17" ht="12.75">
      <c r="A27" s="160" t="s">
        <v>33</v>
      </c>
      <c r="B27" s="168">
        <v>404</v>
      </c>
      <c r="C27" s="168">
        <v>616</v>
      </c>
      <c r="D27" s="168">
        <v>528</v>
      </c>
      <c r="E27" s="168">
        <v>676</v>
      </c>
      <c r="F27" s="168">
        <v>642</v>
      </c>
      <c r="G27" s="168">
        <v>727</v>
      </c>
      <c r="H27" s="168">
        <v>747</v>
      </c>
      <c r="I27" s="168">
        <v>720</v>
      </c>
      <c r="J27" s="168">
        <v>650</v>
      </c>
      <c r="K27" s="168">
        <v>643</v>
      </c>
      <c r="L27" s="168">
        <v>646</v>
      </c>
      <c r="M27" s="168">
        <v>599</v>
      </c>
      <c r="N27" s="168">
        <f>76+591</f>
        <v>667</v>
      </c>
      <c r="O27" s="168">
        <v>580</v>
      </c>
      <c r="P27" s="168">
        <v>571</v>
      </c>
      <c r="Q27" s="168">
        <v>560</v>
      </c>
    </row>
    <row r="28" spans="1:17" ht="12.75">
      <c r="A28" s="160" t="s">
        <v>30</v>
      </c>
      <c r="B28" s="168" t="s">
        <v>34</v>
      </c>
      <c r="C28" s="168" t="s">
        <v>34</v>
      </c>
      <c r="D28" s="168">
        <v>517</v>
      </c>
      <c r="E28" s="168">
        <v>479</v>
      </c>
      <c r="F28" s="168">
        <v>794</v>
      </c>
      <c r="G28" s="168">
        <v>849</v>
      </c>
      <c r="H28" s="168">
        <v>819</v>
      </c>
      <c r="I28" s="168">
        <v>737</v>
      </c>
      <c r="J28" s="168">
        <v>432</v>
      </c>
      <c r="K28" s="168">
        <v>739</v>
      </c>
      <c r="L28" s="168">
        <v>692</v>
      </c>
      <c r="M28" s="168">
        <v>1138</v>
      </c>
      <c r="N28" s="168">
        <v>1710</v>
      </c>
      <c r="O28" s="168">
        <v>2203</v>
      </c>
      <c r="P28" s="168">
        <v>2812</v>
      </c>
      <c r="Q28" s="168">
        <v>1795</v>
      </c>
    </row>
    <row r="29" spans="1:17" ht="8.25" customHeight="1">
      <c r="A29" s="19"/>
      <c r="B29" s="172"/>
      <c r="C29" s="172"/>
      <c r="D29" s="172"/>
      <c r="E29" s="172"/>
      <c r="F29" s="172"/>
      <c r="G29" s="172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20" ht="12.75">
      <c r="A30" s="44" t="s">
        <v>0</v>
      </c>
      <c r="B30" s="173">
        <f aca="true" t="shared" si="1" ref="B30:Q30">B6+B11+B20+B26</f>
        <v>54253</v>
      </c>
      <c r="C30" s="173">
        <f t="shared" si="1"/>
        <v>53798</v>
      </c>
      <c r="D30" s="173">
        <f t="shared" si="1"/>
        <v>59419</v>
      </c>
      <c r="E30" s="173">
        <f t="shared" si="1"/>
        <v>76625</v>
      </c>
      <c r="F30" s="173">
        <f t="shared" si="1"/>
        <v>83059</v>
      </c>
      <c r="G30" s="173">
        <f t="shared" si="1"/>
        <v>82005</v>
      </c>
      <c r="H30" s="173">
        <f t="shared" si="1"/>
        <v>137288</v>
      </c>
      <c r="I30" s="173">
        <f t="shared" si="1"/>
        <v>144030</v>
      </c>
      <c r="J30" s="173">
        <f t="shared" si="1"/>
        <v>170743</v>
      </c>
      <c r="K30" s="173">
        <f t="shared" si="1"/>
        <v>147720</v>
      </c>
      <c r="L30" s="173">
        <f t="shared" si="1"/>
        <v>147864</v>
      </c>
      <c r="M30" s="173">
        <f t="shared" si="1"/>
        <v>168135</v>
      </c>
      <c r="N30" s="173">
        <f t="shared" si="1"/>
        <v>173794</v>
      </c>
      <c r="O30" s="173">
        <f t="shared" si="1"/>
        <v>203635</v>
      </c>
      <c r="P30" s="173">
        <f t="shared" si="1"/>
        <v>166753</v>
      </c>
      <c r="Q30" s="173">
        <f t="shared" si="1"/>
        <v>172170</v>
      </c>
      <c r="R30" s="5"/>
      <c r="S30" s="5"/>
      <c r="T30" s="5"/>
    </row>
    <row r="31" spans="1:17" s="4" customFormat="1" ht="12.75">
      <c r="A31" s="84" t="s">
        <v>10</v>
      </c>
      <c r="Q31" s="104"/>
    </row>
    <row r="35" ht="12.75">
      <c r="A35" s="285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307"/>
  <sheetViews>
    <sheetView showGridLines="0" zoomScale="110" zoomScaleNormal="110" zoomScaleSheetLayoutView="100" zoomScalePageLayoutView="0" workbookViewId="0" topLeftCell="A1">
      <pane xSplit="1" ySplit="3" topLeftCell="B4" activePane="bottomRight" state="frozen"/>
      <selection pane="topLeft" activeCell="AC4" sqref="AC4"/>
      <selection pane="topRight" activeCell="AC4" sqref="AC4"/>
      <selection pane="bottomLeft" activeCell="AC4" sqref="AC4"/>
      <selection pane="bottomRight" activeCell="A1" sqref="A1"/>
    </sheetView>
  </sheetViews>
  <sheetFormatPr defaultColWidth="11.421875" defaultRowHeight="12.75"/>
  <cols>
    <col min="1" max="1" width="62.421875" style="247" customWidth="1"/>
    <col min="2" max="2" width="6.28125" style="248" customWidth="1"/>
    <col min="3" max="3" width="6.28125" style="247" customWidth="1"/>
    <col min="4" max="4" width="7.00390625" style="247" customWidth="1"/>
    <col min="5" max="5" width="7.00390625" style="311" customWidth="1"/>
    <col min="6" max="7" width="7.00390625" style="247" customWidth="1"/>
    <col min="8" max="9" width="7.00390625" style="255" customWidth="1"/>
    <col min="10" max="10" width="11.421875" style="255" customWidth="1"/>
    <col min="11" max="11" width="6.57421875" style="230" customWidth="1"/>
    <col min="12" max="16384" width="11.421875" style="247" customWidth="1"/>
  </cols>
  <sheetData>
    <row r="1" spans="1:5" ht="39" customHeight="1">
      <c r="A1" s="176" t="s">
        <v>260</v>
      </c>
      <c r="E1" s="297"/>
    </row>
    <row r="2" spans="1:5" ht="12.75">
      <c r="A2" s="249" t="s">
        <v>239</v>
      </c>
      <c r="E2" s="297"/>
    </row>
    <row r="3" spans="1:9" ht="22.5" customHeight="1">
      <c r="A3" s="250" t="s">
        <v>109</v>
      </c>
      <c r="B3" s="251">
        <v>2008</v>
      </c>
      <c r="C3" s="251">
        <v>2009</v>
      </c>
      <c r="D3" s="251">
        <v>2010</v>
      </c>
      <c r="E3" s="298">
        <v>2011</v>
      </c>
      <c r="F3" s="251">
        <v>2012</v>
      </c>
      <c r="G3" s="251">
        <v>2013</v>
      </c>
      <c r="H3" s="251">
        <v>2014</v>
      </c>
      <c r="I3" s="338"/>
    </row>
    <row r="4" spans="1:11" s="255" customFormat="1" ht="19.5" customHeight="1">
      <c r="A4" s="252" t="s">
        <v>39</v>
      </c>
      <c r="B4" s="253">
        <f>SUM(B5:B14)</f>
        <v>1016</v>
      </c>
      <c r="C4" s="253">
        <f>SUM(C5:C14)</f>
        <v>969</v>
      </c>
      <c r="D4" s="253" t="s">
        <v>21</v>
      </c>
      <c r="E4" s="299">
        <f>SUM(E5:E14)</f>
        <v>977</v>
      </c>
      <c r="F4" s="253">
        <f>SUM(F5:F14)</f>
        <v>936</v>
      </c>
      <c r="G4" s="254">
        <f>SUM(G5:G15)</f>
        <v>1150</v>
      </c>
      <c r="H4" s="254">
        <f>SUM(H5:H15)</f>
        <v>1094</v>
      </c>
      <c r="I4" s="339"/>
      <c r="K4" s="230"/>
    </row>
    <row r="5" spans="1:11" s="255" customFormat="1" ht="12" customHeight="1">
      <c r="A5" s="223" t="s">
        <v>72</v>
      </c>
      <c r="B5" s="224">
        <v>44</v>
      </c>
      <c r="C5" s="224">
        <v>52</v>
      </c>
      <c r="D5" s="224" t="s">
        <v>21</v>
      </c>
      <c r="E5" s="300">
        <v>42</v>
      </c>
      <c r="F5" s="224">
        <v>22</v>
      </c>
      <c r="G5" s="224">
        <v>20</v>
      </c>
      <c r="H5" s="224">
        <v>20</v>
      </c>
      <c r="I5" s="263"/>
      <c r="K5" s="230"/>
    </row>
    <row r="6" spans="1:11" s="255" customFormat="1" ht="12" customHeight="1">
      <c r="A6" s="223" t="s">
        <v>73</v>
      </c>
      <c r="B6" s="224">
        <v>406</v>
      </c>
      <c r="C6" s="224">
        <v>343</v>
      </c>
      <c r="D6" s="224" t="s">
        <v>21</v>
      </c>
      <c r="E6" s="300">
        <v>345</v>
      </c>
      <c r="F6" s="224">
        <v>373</v>
      </c>
      <c r="G6" s="224">
        <v>323</v>
      </c>
      <c r="H6" s="224">
        <v>335</v>
      </c>
      <c r="I6" s="263"/>
      <c r="K6" s="230"/>
    </row>
    <row r="7" spans="1:11" s="255" customFormat="1" ht="12" customHeight="1">
      <c r="A7" s="223" t="s">
        <v>74</v>
      </c>
      <c r="B7" s="224">
        <v>46</v>
      </c>
      <c r="C7" s="224">
        <v>58</v>
      </c>
      <c r="D7" s="224" t="s">
        <v>21</v>
      </c>
      <c r="E7" s="300">
        <v>71</v>
      </c>
      <c r="F7" s="224">
        <v>45</v>
      </c>
      <c r="G7" s="224">
        <v>54</v>
      </c>
      <c r="H7" s="224">
        <v>60</v>
      </c>
      <c r="I7" s="263"/>
      <c r="K7" s="230"/>
    </row>
    <row r="8" spans="1:11" s="255" customFormat="1" ht="12" customHeight="1">
      <c r="A8" s="223" t="s">
        <v>75</v>
      </c>
      <c r="B8" s="224">
        <v>42</v>
      </c>
      <c r="C8" s="224">
        <v>40</v>
      </c>
      <c r="D8" s="224" t="s">
        <v>21</v>
      </c>
      <c r="E8" s="300">
        <v>52</v>
      </c>
      <c r="F8" s="224">
        <v>59</v>
      </c>
      <c r="G8" s="224">
        <v>113</v>
      </c>
      <c r="H8" s="224">
        <v>81</v>
      </c>
      <c r="I8" s="263"/>
      <c r="K8" s="230"/>
    </row>
    <row r="9" spans="1:11" s="255" customFormat="1" ht="12" customHeight="1">
      <c r="A9" s="223" t="s">
        <v>40</v>
      </c>
      <c r="B9" s="224">
        <v>179</v>
      </c>
      <c r="C9" s="224">
        <v>187</v>
      </c>
      <c r="D9" s="224" t="s">
        <v>21</v>
      </c>
      <c r="E9" s="300">
        <v>228</v>
      </c>
      <c r="F9" s="224">
        <v>181</v>
      </c>
      <c r="G9" s="224">
        <v>245</v>
      </c>
      <c r="H9" s="224">
        <v>206</v>
      </c>
      <c r="I9" s="263"/>
      <c r="K9" s="230"/>
    </row>
    <row r="10" spans="1:11" s="255" customFormat="1" ht="12" customHeight="1">
      <c r="A10" s="276" t="s">
        <v>41</v>
      </c>
      <c r="B10" s="277">
        <v>16</v>
      </c>
      <c r="C10" s="277">
        <v>17</v>
      </c>
      <c r="D10" s="277" t="s">
        <v>21</v>
      </c>
      <c r="E10" s="301">
        <v>16</v>
      </c>
      <c r="F10" s="277">
        <v>16</v>
      </c>
      <c r="G10" s="277">
        <v>23</v>
      </c>
      <c r="H10" s="277">
        <v>19</v>
      </c>
      <c r="I10" s="340"/>
      <c r="K10" s="230"/>
    </row>
    <row r="11" spans="1:11" s="255" customFormat="1" ht="12" customHeight="1">
      <c r="A11" s="225" t="s">
        <v>240</v>
      </c>
      <c r="B11" s="224">
        <v>129</v>
      </c>
      <c r="C11" s="224">
        <v>141</v>
      </c>
      <c r="D11" s="224" t="s">
        <v>21</v>
      </c>
      <c r="E11" s="300">
        <v>85</v>
      </c>
      <c r="F11" s="224">
        <v>62</v>
      </c>
      <c r="G11" s="224">
        <v>225</v>
      </c>
      <c r="H11" s="224">
        <v>126</v>
      </c>
      <c r="I11" s="263"/>
      <c r="K11" s="230"/>
    </row>
    <row r="12" spans="1:11" s="255" customFormat="1" ht="12" customHeight="1">
      <c r="A12" s="223" t="s">
        <v>101</v>
      </c>
      <c r="B12" s="224">
        <v>45</v>
      </c>
      <c r="C12" s="224">
        <v>39</v>
      </c>
      <c r="D12" s="224" t="s">
        <v>21</v>
      </c>
      <c r="E12" s="300">
        <v>69</v>
      </c>
      <c r="F12" s="224">
        <v>106</v>
      </c>
      <c r="G12" s="224">
        <v>53</v>
      </c>
      <c r="H12" s="224">
        <v>104</v>
      </c>
      <c r="I12" s="263"/>
      <c r="K12" s="230"/>
    </row>
    <row r="13" spans="1:11" s="255" customFormat="1" ht="12" customHeight="1">
      <c r="A13" s="223" t="s">
        <v>102</v>
      </c>
      <c r="B13" s="224">
        <v>79</v>
      </c>
      <c r="C13" s="224">
        <v>79</v>
      </c>
      <c r="D13" s="224" t="s">
        <v>21</v>
      </c>
      <c r="E13" s="300">
        <v>69</v>
      </c>
      <c r="F13" s="224">
        <v>60</v>
      </c>
      <c r="G13" s="224">
        <v>28</v>
      </c>
      <c r="H13" s="224" t="s">
        <v>34</v>
      </c>
      <c r="I13" s="263"/>
      <c r="K13" s="230"/>
    </row>
    <row r="14" spans="1:11" s="255" customFormat="1" ht="12" customHeight="1">
      <c r="A14" s="223" t="s">
        <v>76</v>
      </c>
      <c r="B14" s="224">
        <v>30</v>
      </c>
      <c r="C14" s="224">
        <v>13</v>
      </c>
      <c r="D14" s="224" t="s">
        <v>34</v>
      </c>
      <c r="E14" s="300" t="s">
        <v>34</v>
      </c>
      <c r="F14" s="224">
        <v>12</v>
      </c>
      <c r="G14" s="224" t="s">
        <v>34</v>
      </c>
      <c r="H14" s="224">
        <v>9</v>
      </c>
      <c r="I14" s="263"/>
      <c r="K14" s="230"/>
    </row>
    <row r="15" spans="1:11" s="255" customFormat="1" ht="12" customHeight="1">
      <c r="A15" s="223" t="s">
        <v>226</v>
      </c>
      <c r="B15" s="224"/>
      <c r="C15" s="224"/>
      <c r="D15" s="224"/>
      <c r="E15" s="300"/>
      <c r="F15" s="222" t="s">
        <v>34</v>
      </c>
      <c r="G15" s="224">
        <v>66</v>
      </c>
      <c r="H15" s="224">
        <v>134</v>
      </c>
      <c r="I15" s="263"/>
      <c r="K15" s="230"/>
    </row>
    <row r="16" spans="1:11" s="255" customFormat="1" ht="19.5" customHeight="1">
      <c r="A16" s="252" t="s">
        <v>42</v>
      </c>
      <c r="B16" s="253">
        <f>SUM(B18:B29)</f>
        <v>16698</v>
      </c>
      <c r="C16" s="253">
        <f>SUM(C18:C29)</f>
        <v>16526</v>
      </c>
      <c r="D16" s="253">
        <f>SUM(D18:D30)</f>
        <v>0</v>
      </c>
      <c r="E16" s="299">
        <f>SUM(E18:E30)</f>
        <v>17629</v>
      </c>
      <c r="F16" s="253">
        <f>SUM(F18:F30)</f>
        <v>15371</v>
      </c>
      <c r="G16" s="253">
        <f>SUM(G18:G30)</f>
        <v>15880</v>
      </c>
      <c r="H16" s="253">
        <f>SUM(H17:H30)</f>
        <v>15761</v>
      </c>
      <c r="I16" s="341"/>
      <c r="K16" s="230"/>
    </row>
    <row r="17" spans="1:11" s="255" customFormat="1" ht="12.75">
      <c r="A17" s="225" t="s">
        <v>241</v>
      </c>
      <c r="B17" s="224" t="s">
        <v>34</v>
      </c>
      <c r="C17" s="224" t="s">
        <v>34</v>
      </c>
      <c r="D17" s="224" t="s">
        <v>34</v>
      </c>
      <c r="E17" s="300" t="s">
        <v>34</v>
      </c>
      <c r="F17" s="224" t="s">
        <v>34</v>
      </c>
      <c r="G17" s="224" t="s">
        <v>34</v>
      </c>
      <c r="H17" s="224">
        <v>1201</v>
      </c>
      <c r="I17" s="263"/>
      <c r="K17" s="230"/>
    </row>
    <row r="18" spans="1:11" s="255" customFormat="1" ht="12" customHeight="1">
      <c r="A18" s="225" t="s">
        <v>50</v>
      </c>
      <c r="B18" s="224">
        <v>640</v>
      </c>
      <c r="C18" s="224">
        <v>1280</v>
      </c>
      <c r="D18" s="224" t="s">
        <v>21</v>
      </c>
      <c r="E18" s="300">
        <v>1466</v>
      </c>
      <c r="F18" s="224">
        <v>1427</v>
      </c>
      <c r="G18" s="224">
        <v>1487</v>
      </c>
      <c r="H18" s="224">
        <v>1340</v>
      </c>
      <c r="I18" s="263"/>
      <c r="K18" s="230"/>
    </row>
    <row r="19" spans="1:11" s="255" customFormat="1" ht="12" customHeight="1">
      <c r="A19" s="225" t="s">
        <v>43</v>
      </c>
      <c r="B19" s="224">
        <v>1870</v>
      </c>
      <c r="C19" s="224">
        <v>1586</v>
      </c>
      <c r="D19" s="224" t="s">
        <v>21</v>
      </c>
      <c r="E19" s="300">
        <v>1440</v>
      </c>
      <c r="F19" s="224">
        <v>69</v>
      </c>
      <c r="G19" s="224">
        <v>0</v>
      </c>
      <c r="H19" s="224">
        <v>0</v>
      </c>
      <c r="I19" s="263"/>
      <c r="K19" s="230"/>
    </row>
    <row r="20" spans="1:11" s="255" customFormat="1" ht="12" customHeight="1">
      <c r="A20" s="278" t="s">
        <v>227</v>
      </c>
      <c r="B20" s="277"/>
      <c r="C20" s="277"/>
      <c r="D20" s="277"/>
      <c r="E20" s="301"/>
      <c r="F20" s="277">
        <v>34</v>
      </c>
      <c r="G20" s="277">
        <v>31</v>
      </c>
      <c r="H20" s="277">
        <v>28</v>
      </c>
      <c r="I20" s="340"/>
      <c r="K20" s="230"/>
    </row>
    <row r="21" spans="1:11" s="255" customFormat="1" ht="12" customHeight="1">
      <c r="A21" s="225" t="s">
        <v>44</v>
      </c>
      <c r="B21" s="224">
        <v>27</v>
      </c>
      <c r="C21" s="224">
        <v>34</v>
      </c>
      <c r="D21" s="224" t="s">
        <v>21</v>
      </c>
      <c r="E21" s="300">
        <v>31</v>
      </c>
      <c r="F21" s="224" t="s">
        <v>21</v>
      </c>
      <c r="G21" s="224" t="s">
        <v>21</v>
      </c>
      <c r="H21" s="224" t="s">
        <v>21</v>
      </c>
      <c r="I21" s="263"/>
      <c r="K21" s="230"/>
    </row>
    <row r="22" spans="1:11" s="255" customFormat="1" ht="12" customHeight="1">
      <c r="A22" s="278" t="s">
        <v>45</v>
      </c>
      <c r="B22" s="277">
        <v>45</v>
      </c>
      <c r="C22" s="277">
        <v>37</v>
      </c>
      <c r="D22" s="277" t="s">
        <v>21</v>
      </c>
      <c r="E22" s="301">
        <v>14</v>
      </c>
      <c r="F22" s="277">
        <v>18</v>
      </c>
      <c r="G22" s="277">
        <v>15</v>
      </c>
      <c r="H22" s="277">
        <v>19</v>
      </c>
      <c r="I22" s="340"/>
      <c r="K22" s="230"/>
    </row>
    <row r="23" spans="1:11" s="255" customFormat="1" ht="12" customHeight="1">
      <c r="A23" s="225" t="s">
        <v>235</v>
      </c>
      <c r="B23" s="224"/>
      <c r="C23" s="224"/>
      <c r="D23" s="224"/>
      <c r="E23" s="300"/>
      <c r="F23" s="224">
        <v>113</v>
      </c>
      <c r="G23" s="224">
        <v>137</v>
      </c>
      <c r="H23" s="224">
        <v>152</v>
      </c>
      <c r="I23" s="263"/>
      <c r="K23" s="230"/>
    </row>
    <row r="24" spans="1:11" s="255" customFormat="1" ht="12" customHeight="1">
      <c r="A24" s="278" t="s">
        <v>95</v>
      </c>
      <c r="B24" s="277">
        <v>30</v>
      </c>
      <c r="C24" s="277">
        <v>92</v>
      </c>
      <c r="D24" s="277" t="s">
        <v>21</v>
      </c>
      <c r="E24" s="301">
        <v>227</v>
      </c>
      <c r="F24" s="277">
        <v>269</v>
      </c>
      <c r="G24" s="277">
        <v>467</v>
      </c>
      <c r="H24" s="277">
        <v>490</v>
      </c>
      <c r="I24" s="340"/>
      <c r="K24" s="230"/>
    </row>
    <row r="25" spans="1:11" s="255" customFormat="1" ht="12" customHeight="1">
      <c r="A25" s="225" t="s">
        <v>236</v>
      </c>
      <c r="B25" s="224"/>
      <c r="C25" s="224"/>
      <c r="D25" s="224"/>
      <c r="E25" s="300"/>
      <c r="F25" s="224"/>
      <c r="G25" s="224">
        <v>26</v>
      </c>
      <c r="H25" s="224">
        <v>27</v>
      </c>
      <c r="I25" s="263"/>
      <c r="K25" s="230"/>
    </row>
    <row r="26" spans="1:11" s="255" customFormat="1" ht="12" customHeight="1">
      <c r="A26" s="225" t="s">
        <v>46</v>
      </c>
      <c r="B26" s="224">
        <v>100</v>
      </c>
      <c r="C26" s="224">
        <v>126</v>
      </c>
      <c r="D26" s="224" t="s">
        <v>21</v>
      </c>
      <c r="E26" s="300">
        <v>212</v>
      </c>
      <c r="F26" s="224">
        <v>140</v>
      </c>
      <c r="G26" s="224">
        <v>54</v>
      </c>
      <c r="H26" s="224">
        <v>358</v>
      </c>
      <c r="I26" s="263"/>
      <c r="K26" s="230"/>
    </row>
    <row r="27" spans="1:11" s="255" customFormat="1" ht="12" customHeight="1">
      <c r="A27" s="225" t="s">
        <v>47</v>
      </c>
      <c r="B27" s="224">
        <v>7958</v>
      </c>
      <c r="C27" s="224">
        <v>6385</v>
      </c>
      <c r="D27" s="224" t="s">
        <v>21</v>
      </c>
      <c r="E27" s="300">
        <v>7009</v>
      </c>
      <c r="F27" s="224">
        <v>6607</v>
      </c>
      <c r="G27" s="224">
        <v>6601</v>
      </c>
      <c r="H27" s="224">
        <v>5634</v>
      </c>
      <c r="I27" s="263"/>
      <c r="K27" s="230"/>
    </row>
    <row r="28" spans="1:11" s="255" customFormat="1" ht="12" customHeight="1">
      <c r="A28" s="225" t="s">
        <v>48</v>
      </c>
      <c r="B28" s="224">
        <v>2525</v>
      </c>
      <c r="C28" s="224">
        <v>2772</v>
      </c>
      <c r="D28" s="224" t="s">
        <v>21</v>
      </c>
      <c r="E28" s="300">
        <v>2484</v>
      </c>
      <c r="F28" s="224">
        <v>2241</v>
      </c>
      <c r="G28" s="224">
        <v>1951</v>
      </c>
      <c r="H28" s="224">
        <v>1797</v>
      </c>
      <c r="I28" s="263"/>
      <c r="K28" s="230"/>
    </row>
    <row r="29" spans="1:11" s="255" customFormat="1" ht="12" customHeight="1">
      <c r="A29" s="225" t="s">
        <v>49</v>
      </c>
      <c r="B29" s="224">
        <v>3503</v>
      </c>
      <c r="C29" s="224">
        <v>4214</v>
      </c>
      <c r="D29" s="224" t="s">
        <v>21</v>
      </c>
      <c r="E29" s="300">
        <v>4435</v>
      </c>
      <c r="F29" s="224">
        <v>4127</v>
      </c>
      <c r="G29" s="224">
        <v>4749</v>
      </c>
      <c r="H29" s="224">
        <v>4330</v>
      </c>
      <c r="I29" s="263"/>
      <c r="K29" s="230"/>
    </row>
    <row r="30" spans="1:11" s="255" customFormat="1" ht="12.75">
      <c r="A30" s="225" t="s">
        <v>103</v>
      </c>
      <c r="B30" s="256" t="s">
        <v>34</v>
      </c>
      <c r="C30" s="256" t="s">
        <v>34</v>
      </c>
      <c r="D30" s="224" t="s">
        <v>21</v>
      </c>
      <c r="E30" s="300">
        <v>311</v>
      </c>
      <c r="F30" s="224">
        <v>326</v>
      </c>
      <c r="G30" s="224">
        <v>362</v>
      </c>
      <c r="H30" s="224">
        <v>385</v>
      </c>
      <c r="I30" s="263"/>
      <c r="K30" s="230"/>
    </row>
    <row r="31" spans="1:11" s="255" customFormat="1" ht="18.75" customHeight="1">
      <c r="A31" s="252" t="s">
        <v>51</v>
      </c>
      <c r="B31" s="253">
        <f aca="true" t="shared" si="0" ref="B31:H31">SUM(B32:B45)</f>
        <v>5921</v>
      </c>
      <c r="C31" s="253">
        <f t="shared" si="0"/>
        <v>6139</v>
      </c>
      <c r="D31" s="253">
        <f t="shared" si="0"/>
        <v>0</v>
      </c>
      <c r="E31" s="299">
        <f t="shared" si="0"/>
        <v>6817</v>
      </c>
      <c r="F31" s="253">
        <f t="shared" si="0"/>
        <v>6931</v>
      </c>
      <c r="G31" s="253">
        <f t="shared" si="0"/>
        <v>6873</v>
      </c>
      <c r="H31" s="253">
        <f t="shared" si="0"/>
        <v>6746</v>
      </c>
      <c r="I31" s="341"/>
      <c r="K31" s="230"/>
    </row>
    <row r="32" spans="1:11" s="255" customFormat="1" ht="12" customHeight="1">
      <c r="A32" s="225" t="s">
        <v>192</v>
      </c>
      <c r="B32" s="224">
        <v>793</v>
      </c>
      <c r="C32" s="224">
        <v>1019</v>
      </c>
      <c r="D32" s="224" t="s">
        <v>21</v>
      </c>
      <c r="E32" s="300">
        <v>810</v>
      </c>
      <c r="F32" s="224">
        <v>161</v>
      </c>
      <c r="G32" s="224"/>
      <c r="H32" s="224"/>
      <c r="I32" s="263"/>
      <c r="K32" s="230"/>
    </row>
    <row r="33" spans="1:11" s="255" customFormat="1" ht="12" customHeight="1">
      <c r="A33" s="225" t="s">
        <v>193</v>
      </c>
      <c r="B33" s="256" t="s">
        <v>34</v>
      </c>
      <c r="C33" s="256" t="s">
        <v>34</v>
      </c>
      <c r="D33" s="224" t="s">
        <v>21</v>
      </c>
      <c r="E33" s="300">
        <v>249</v>
      </c>
      <c r="F33" s="224">
        <v>1031</v>
      </c>
      <c r="G33" s="224">
        <v>1003</v>
      </c>
      <c r="H33" s="224">
        <v>836</v>
      </c>
      <c r="I33" s="263"/>
      <c r="K33" s="230"/>
    </row>
    <row r="34" spans="1:11" s="255" customFormat="1" ht="12" customHeight="1">
      <c r="A34" s="225" t="s">
        <v>229</v>
      </c>
      <c r="B34" s="224">
        <v>1649</v>
      </c>
      <c r="C34" s="224">
        <v>1769</v>
      </c>
      <c r="D34" s="224" t="s">
        <v>21</v>
      </c>
      <c r="E34" s="300">
        <v>2307</v>
      </c>
      <c r="F34" s="224">
        <v>2422</v>
      </c>
      <c r="G34" s="224">
        <v>2357</v>
      </c>
      <c r="H34" s="224">
        <v>2380</v>
      </c>
      <c r="I34" s="263"/>
      <c r="K34" s="230"/>
    </row>
    <row r="35" spans="1:11" s="255" customFormat="1" ht="12" customHeight="1">
      <c r="A35" s="225" t="s">
        <v>234</v>
      </c>
      <c r="B35" s="224">
        <v>949</v>
      </c>
      <c r="C35" s="224">
        <v>851</v>
      </c>
      <c r="D35" s="224" t="s">
        <v>21</v>
      </c>
      <c r="E35" s="300">
        <v>992</v>
      </c>
      <c r="F35" s="224">
        <v>966</v>
      </c>
      <c r="G35" s="224">
        <v>1123</v>
      </c>
      <c r="H35" s="224">
        <v>1154</v>
      </c>
      <c r="I35" s="263"/>
      <c r="K35" s="230"/>
    </row>
    <row r="36" spans="1:11" s="255" customFormat="1" ht="12" customHeight="1">
      <c r="A36" s="225" t="s">
        <v>52</v>
      </c>
      <c r="B36" s="224">
        <v>1315</v>
      </c>
      <c r="C36" s="224">
        <v>1193</v>
      </c>
      <c r="D36" s="224" t="s">
        <v>21</v>
      </c>
      <c r="E36" s="300">
        <v>1163</v>
      </c>
      <c r="F36" s="224">
        <v>1048</v>
      </c>
      <c r="G36" s="224">
        <v>968</v>
      </c>
      <c r="H36" s="224">
        <v>1059</v>
      </c>
      <c r="I36" s="263"/>
      <c r="K36" s="230"/>
    </row>
    <row r="37" spans="1:11" s="255" customFormat="1" ht="25.5" customHeight="1">
      <c r="A37" s="225" t="s">
        <v>194</v>
      </c>
      <c r="B37" s="224">
        <v>103</v>
      </c>
      <c r="C37" s="224">
        <v>73</v>
      </c>
      <c r="D37" s="224" t="s">
        <v>21</v>
      </c>
      <c r="E37" s="300">
        <v>80</v>
      </c>
      <c r="F37" s="224">
        <v>106</v>
      </c>
      <c r="G37" s="373">
        <v>85</v>
      </c>
      <c r="H37" s="373">
        <v>65</v>
      </c>
      <c r="I37" s="372"/>
      <c r="K37" s="230"/>
    </row>
    <row r="38" spans="1:11" s="255" customFormat="1" ht="21.75" customHeight="1">
      <c r="A38" s="257" t="s">
        <v>195</v>
      </c>
      <c r="B38" s="256" t="s">
        <v>34</v>
      </c>
      <c r="C38" s="224">
        <v>16</v>
      </c>
      <c r="D38" s="224" t="s">
        <v>21</v>
      </c>
      <c r="E38" s="300">
        <v>37</v>
      </c>
      <c r="F38" s="224" t="s">
        <v>34</v>
      </c>
      <c r="G38" s="373"/>
      <c r="H38" s="373"/>
      <c r="I38" s="372"/>
      <c r="K38" s="230"/>
    </row>
    <row r="39" spans="1:11" s="255" customFormat="1" ht="12.75">
      <c r="A39" s="257" t="s">
        <v>230</v>
      </c>
      <c r="B39" s="256" t="s">
        <v>34</v>
      </c>
      <c r="C39" s="256" t="s">
        <v>34</v>
      </c>
      <c r="D39" s="256" t="s">
        <v>34</v>
      </c>
      <c r="E39" s="302" t="s">
        <v>34</v>
      </c>
      <c r="F39" s="224" t="s">
        <v>34</v>
      </c>
      <c r="G39" s="224">
        <v>258</v>
      </c>
      <c r="H39" s="224">
        <v>228</v>
      </c>
      <c r="I39" s="263"/>
      <c r="K39" s="230"/>
    </row>
    <row r="40" spans="1:11" s="255" customFormat="1" ht="12" customHeight="1">
      <c r="A40" s="225" t="s">
        <v>231</v>
      </c>
      <c r="B40" s="224">
        <v>108</v>
      </c>
      <c r="C40" s="224">
        <v>87</v>
      </c>
      <c r="D40" s="224" t="s">
        <v>21</v>
      </c>
      <c r="E40" s="300">
        <v>102</v>
      </c>
      <c r="F40" s="224">
        <v>50</v>
      </c>
      <c r="G40" s="224">
        <v>95</v>
      </c>
      <c r="H40" s="224">
        <v>100</v>
      </c>
      <c r="I40" s="263"/>
      <c r="K40" s="230"/>
    </row>
    <row r="41" spans="1:11" s="255" customFormat="1" ht="12" customHeight="1">
      <c r="A41" s="225" t="s">
        <v>55</v>
      </c>
      <c r="B41" s="224">
        <v>269</v>
      </c>
      <c r="C41" s="224">
        <v>247</v>
      </c>
      <c r="D41" s="224" t="s">
        <v>21</v>
      </c>
      <c r="E41" s="300">
        <v>328</v>
      </c>
      <c r="F41" s="224">
        <v>453</v>
      </c>
      <c r="G41" s="224">
        <v>330</v>
      </c>
      <c r="H41" s="224">
        <v>258</v>
      </c>
      <c r="I41" s="263"/>
      <c r="K41" s="230"/>
    </row>
    <row r="42" spans="1:11" s="279" customFormat="1" ht="12" customHeight="1">
      <c r="A42" s="278" t="s">
        <v>242</v>
      </c>
      <c r="B42" s="277">
        <v>19</v>
      </c>
      <c r="C42" s="277">
        <v>18</v>
      </c>
      <c r="D42" s="277" t="s">
        <v>21</v>
      </c>
      <c r="E42" s="301">
        <v>35</v>
      </c>
      <c r="F42" s="277">
        <v>23</v>
      </c>
      <c r="G42" s="277">
        <v>31</v>
      </c>
      <c r="H42" s="277">
        <v>38</v>
      </c>
      <c r="I42" s="340"/>
      <c r="K42" s="244"/>
    </row>
    <row r="43" spans="1:11" s="255" customFormat="1" ht="12" customHeight="1">
      <c r="A43" s="225" t="s">
        <v>53</v>
      </c>
      <c r="B43" s="224">
        <v>532</v>
      </c>
      <c r="C43" s="224">
        <v>540</v>
      </c>
      <c r="D43" s="224" t="s">
        <v>21</v>
      </c>
      <c r="E43" s="300">
        <v>330</v>
      </c>
      <c r="F43" s="224">
        <v>430</v>
      </c>
      <c r="G43" s="224">
        <v>445</v>
      </c>
      <c r="H43" s="224">
        <v>373</v>
      </c>
      <c r="I43" s="263"/>
      <c r="K43" s="230"/>
    </row>
    <row r="44" spans="1:11" s="255" customFormat="1" ht="12" customHeight="1">
      <c r="A44" s="225" t="s">
        <v>54</v>
      </c>
      <c r="B44" s="224">
        <v>184</v>
      </c>
      <c r="C44" s="224">
        <v>183</v>
      </c>
      <c r="D44" s="224" t="s">
        <v>21</v>
      </c>
      <c r="E44" s="300">
        <v>273</v>
      </c>
      <c r="F44" s="224">
        <v>191</v>
      </c>
      <c r="G44" s="224">
        <v>138</v>
      </c>
      <c r="H44" s="224">
        <v>190</v>
      </c>
      <c r="I44" s="263"/>
      <c r="K44" s="230"/>
    </row>
    <row r="45" spans="1:11" s="255" customFormat="1" ht="12.75">
      <c r="A45" s="225" t="s">
        <v>110</v>
      </c>
      <c r="B45" s="256" t="s">
        <v>34</v>
      </c>
      <c r="C45" s="224">
        <v>143</v>
      </c>
      <c r="D45" s="224" t="s">
        <v>21</v>
      </c>
      <c r="E45" s="300">
        <v>111</v>
      </c>
      <c r="F45" s="224">
        <v>50</v>
      </c>
      <c r="G45" s="224">
        <v>40</v>
      </c>
      <c r="H45" s="224">
        <v>65</v>
      </c>
      <c r="I45" s="263"/>
      <c r="K45" s="230"/>
    </row>
    <row r="46" spans="1:11" s="255" customFormat="1" ht="18.75" customHeight="1">
      <c r="A46" s="252" t="s">
        <v>56</v>
      </c>
      <c r="B46" s="253">
        <f>SUM(B47:B52)</f>
        <v>4523</v>
      </c>
      <c r="C46" s="253">
        <f>SUM(C47:C52)</f>
        <v>4414</v>
      </c>
      <c r="D46" s="253">
        <f>SUM(D47:D53)</f>
        <v>0</v>
      </c>
      <c r="E46" s="299">
        <f>SUM(E47:E53)</f>
        <v>3814</v>
      </c>
      <c r="F46" s="253">
        <f>SUM(F47:F53)</f>
        <v>3703</v>
      </c>
      <c r="G46" s="253">
        <f>SUM(G47:G53)</f>
        <v>4338</v>
      </c>
      <c r="H46" s="253">
        <f>SUM(H47:H53)</f>
        <v>4171</v>
      </c>
      <c r="I46" s="341"/>
      <c r="K46" s="230"/>
    </row>
    <row r="47" spans="1:11" s="255" customFormat="1" ht="12" customHeight="1">
      <c r="A47" s="225" t="s">
        <v>57</v>
      </c>
      <c r="B47" s="224">
        <v>2314</v>
      </c>
      <c r="C47" s="224">
        <v>1628</v>
      </c>
      <c r="D47" s="224" t="s">
        <v>34</v>
      </c>
      <c r="E47" s="300" t="s">
        <v>34</v>
      </c>
      <c r="F47" s="224" t="s">
        <v>34</v>
      </c>
      <c r="G47" s="224" t="s">
        <v>34</v>
      </c>
      <c r="H47" s="224" t="s">
        <v>34</v>
      </c>
      <c r="I47" s="263"/>
      <c r="K47" s="230"/>
    </row>
    <row r="48" spans="1:11" s="255" customFormat="1" ht="12" customHeight="1">
      <c r="A48" s="225" t="s">
        <v>58</v>
      </c>
      <c r="B48" s="224">
        <v>297</v>
      </c>
      <c r="C48" s="224">
        <v>457</v>
      </c>
      <c r="D48" s="224" t="s">
        <v>21</v>
      </c>
      <c r="E48" s="300">
        <v>735</v>
      </c>
      <c r="F48" s="224">
        <v>794</v>
      </c>
      <c r="G48" s="224">
        <v>787</v>
      </c>
      <c r="H48" s="224">
        <v>840</v>
      </c>
      <c r="I48" s="263"/>
      <c r="K48" s="230"/>
    </row>
    <row r="49" spans="1:11" s="255" customFormat="1" ht="12" customHeight="1">
      <c r="A49" s="225" t="s">
        <v>59</v>
      </c>
      <c r="B49" s="224">
        <v>70</v>
      </c>
      <c r="C49" s="224">
        <v>70</v>
      </c>
      <c r="D49" s="224" t="s">
        <v>34</v>
      </c>
      <c r="E49" s="300" t="s">
        <v>34</v>
      </c>
      <c r="F49" s="224"/>
      <c r="G49" s="224" t="s">
        <v>34</v>
      </c>
      <c r="H49" s="224" t="s">
        <v>34</v>
      </c>
      <c r="I49" s="263"/>
      <c r="K49" s="230"/>
    </row>
    <row r="50" spans="1:11" s="255" customFormat="1" ht="12" customHeight="1">
      <c r="A50" s="225" t="s">
        <v>96</v>
      </c>
      <c r="B50" s="224">
        <v>505</v>
      </c>
      <c r="C50" s="224">
        <v>800</v>
      </c>
      <c r="D50" s="224" t="s">
        <v>21</v>
      </c>
      <c r="E50" s="300">
        <v>902</v>
      </c>
      <c r="F50" s="224">
        <v>830</v>
      </c>
      <c r="G50" s="224">
        <v>973</v>
      </c>
      <c r="H50" s="224">
        <v>961</v>
      </c>
      <c r="I50" s="263"/>
      <c r="K50" s="230"/>
    </row>
    <row r="51" spans="1:11" s="255" customFormat="1" ht="12" customHeight="1">
      <c r="A51" s="225" t="s">
        <v>60</v>
      </c>
      <c r="B51" s="224">
        <v>732</v>
      </c>
      <c r="C51" s="224">
        <v>676</v>
      </c>
      <c r="D51" s="224" t="s">
        <v>21</v>
      </c>
      <c r="E51" s="300">
        <v>947</v>
      </c>
      <c r="F51" s="224">
        <v>858</v>
      </c>
      <c r="G51" s="224">
        <v>923</v>
      </c>
      <c r="H51" s="224">
        <v>733</v>
      </c>
      <c r="I51" s="263"/>
      <c r="K51" s="230"/>
    </row>
    <row r="52" spans="1:11" s="255" customFormat="1" ht="12" customHeight="1">
      <c r="A52" s="225" t="s">
        <v>97</v>
      </c>
      <c r="B52" s="224">
        <v>605</v>
      </c>
      <c r="C52" s="224">
        <v>783</v>
      </c>
      <c r="D52" s="224" t="s">
        <v>21</v>
      </c>
      <c r="E52" s="300">
        <v>1042</v>
      </c>
      <c r="F52" s="224">
        <v>1026</v>
      </c>
      <c r="G52" s="224">
        <v>1363</v>
      </c>
      <c r="H52" s="224">
        <v>1418</v>
      </c>
      <c r="I52" s="263"/>
      <c r="K52" s="230"/>
    </row>
    <row r="53" spans="1:11" s="279" customFormat="1" ht="12.75">
      <c r="A53" s="278" t="s">
        <v>105</v>
      </c>
      <c r="B53" s="280" t="s">
        <v>34</v>
      </c>
      <c r="C53" s="280" t="s">
        <v>34</v>
      </c>
      <c r="D53" s="277" t="s">
        <v>21</v>
      </c>
      <c r="E53" s="301">
        <v>188</v>
      </c>
      <c r="F53" s="277">
        <v>195</v>
      </c>
      <c r="G53" s="277">
        <v>292</v>
      </c>
      <c r="H53" s="277">
        <v>219</v>
      </c>
      <c r="I53" s="340"/>
      <c r="K53" s="244"/>
    </row>
    <row r="54" spans="1:11" s="255" customFormat="1" ht="19.5" customHeight="1">
      <c r="A54" s="252" t="s">
        <v>9</v>
      </c>
      <c r="B54" s="253">
        <f>SUM(B55:B59)</f>
        <v>684</v>
      </c>
      <c r="C54" s="253">
        <f>SUM(C55:C59)</f>
        <v>615</v>
      </c>
      <c r="D54" s="253">
        <f>SUM(D55:D60)</f>
        <v>0</v>
      </c>
      <c r="E54" s="299">
        <f>SUM(E55:E60)</f>
        <v>359</v>
      </c>
      <c r="F54" s="253">
        <f>SUM(F55:F60)</f>
        <v>457</v>
      </c>
      <c r="G54" s="253">
        <f>SUM(G55:G60)</f>
        <v>533</v>
      </c>
      <c r="H54" s="253">
        <f>SUM(H55:H60)</f>
        <v>494</v>
      </c>
      <c r="I54" s="341"/>
      <c r="K54" s="230"/>
    </row>
    <row r="55" spans="1:11" s="255" customFormat="1" ht="12" customHeight="1">
      <c r="A55" s="225" t="s">
        <v>61</v>
      </c>
      <c r="B55" s="224">
        <v>403</v>
      </c>
      <c r="C55" s="224">
        <v>353</v>
      </c>
      <c r="D55" s="224" t="s">
        <v>34</v>
      </c>
      <c r="E55" s="300" t="s">
        <v>34</v>
      </c>
      <c r="F55" s="224" t="s">
        <v>34</v>
      </c>
      <c r="G55" s="224" t="s">
        <v>34</v>
      </c>
      <c r="H55" s="224" t="s">
        <v>34</v>
      </c>
      <c r="I55" s="263"/>
      <c r="K55" s="230"/>
    </row>
    <row r="56" spans="1:11" s="255" customFormat="1" ht="12" customHeight="1">
      <c r="A56" s="225" t="s">
        <v>233</v>
      </c>
      <c r="B56" s="224">
        <v>142</v>
      </c>
      <c r="C56" s="224">
        <v>130</v>
      </c>
      <c r="D56" s="224" t="s">
        <v>21</v>
      </c>
      <c r="E56" s="300">
        <v>155</v>
      </c>
      <c r="F56" s="224">
        <v>120</v>
      </c>
      <c r="G56" s="224">
        <v>137</v>
      </c>
      <c r="H56" s="224">
        <v>125</v>
      </c>
      <c r="I56" s="263"/>
      <c r="K56" s="230"/>
    </row>
    <row r="57" spans="1:11" s="255" customFormat="1" ht="12" customHeight="1">
      <c r="A57" s="225" t="s">
        <v>196</v>
      </c>
      <c r="B57" s="224">
        <v>125</v>
      </c>
      <c r="C57" s="224">
        <v>117</v>
      </c>
      <c r="D57" s="224" t="s">
        <v>21</v>
      </c>
      <c r="E57" s="300">
        <v>114</v>
      </c>
      <c r="F57" s="224">
        <v>214</v>
      </c>
      <c r="G57" s="224">
        <v>157</v>
      </c>
      <c r="H57" s="224">
        <v>181</v>
      </c>
      <c r="I57" s="263"/>
      <c r="K57" s="230"/>
    </row>
    <row r="58" spans="1:11" s="255" customFormat="1" ht="12" customHeight="1">
      <c r="A58" s="225" t="s">
        <v>232</v>
      </c>
      <c r="B58" s="224" t="s">
        <v>34</v>
      </c>
      <c r="C58" s="224" t="s">
        <v>34</v>
      </c>
      <c r="D58" s="224" t="s">
        <v>34</v>
      </c>
      <c r="E58" s="300" t="s">
        <v>34</v>
      </c>
      <c r="F58" s="224"/>
      <c r="G58" s="224">
        <v>18</v>
      </c>
      <c r="H58" s="224">
        <v>17</v>
      </c>
      <c r="I58" s="263"/>
      <c r="K58" s="230"/>
    </row>
    <row r="59" spans="1:11" s="255" customFormat="1" ht="12" customHeight="1">
      <c r="A59" s="225" t="s">
        <v>243</v>
      </c>
      <c r="B59" s="224">
        <v>14</v>
      </c>
      <c r="C59" s="224">
        <v>15</v>
      </c>
      <c r="D59" s="224" t="s">
        <v>21</v>
      </c>
      <c r="E59" s="300">
        <v>13</v>
      </c>
      <c r="F59" s="224">
        <v>13</v>
      </c>
      <c r="G59" s="224">
        <v>18</v>
      </c>
      <c r="H59" s="224">
        <v>17</v>
      </c>
      <c r="I59" s="263"/>
      <c r="K59" s="230"/>
    </row>
    <row r="60" spans="1:11" s="279" customFormat="1" ht="19.5" customHeight="1">
      <c r="A60" s="278" t="s">
        <v>104</v>
      </c>
      <c r="B60" s="224" t="s">
        <v>21</v>
      </c>
      <c r="C60" s="224" t="s">
        <v>21</v>
      </c>
      <c r="D60" s="224" t="s">
        <v>21</v>
      </c>
      <c r="E60" s="301">
        <v>77</v>
      </c>
      <c r="F60" s="277">
        <v>110</v>
      </c>
      <c r="G60" s="277">
        <v>203</v>
      </c>
      <c r="H60" s="277">
        <v>154</v>
      </c>
      <c r="I60" s="340"/>
      <c r="K60" s="244"/>
    </row>
    <row r="61" spans="1:11" s="255" customFormat="1" ht="12.75">
      <c r="A61" s="250" t="s">
        <v>0</v>
      </c>
      <c r="B61" s="281">
        <f aca="true" t="shared" si="1" ref="B61:H61">B4+B16+B31+B46+B54</f>
        <v>28842</v>
      </c>
      <c r="C61" s="281">
        <f t="shared" si="1"/>
        <v>28663</v>
      </c>
      <c r="D61" s="261" t="s">
        <v>21</v>
      </c>
      <c r="E61" s="303">
        <f t="shared" si="1"/>
        <v>29596</v>
      </c>
      <c r="F61" s="281">
        <f t="shared" si="1"/>
        <v>27398</v>
      </c>
      <c r="G61" s="281">
        <f t="shared" si="1"/>
        <v>28774</v>
      </c>
      <c r="H61" s="281">
        <f t="shared" si="1"/>
        <v>28266</v>
      </c>
      <c r="I61" s="342"/>
      <c r="K61" s="230"/>
    </row>
    <row r="62" spans="1:11" s="259" customFormat="1" ht="16.5" customHeight="1">
      <c r="A62" s="258"/>
      <c r="E62" s="304"/>
      <c r="F62" s="255"/>
      <c r="G62" s="260"/>
      <c r="H62" s="260"/>
      <c r="I62" s="260"/>
      <c r="K62" s="230"/>
    </row>
    <row r="63" spans="1:11" s="255" customFormat="1" ht="19.5" customHeight="1">
      <c r="A63" s="250" t="s">
        <v>65</v>
      </c>
      <c r="B63" s="251">
        <v>2008</v>
      </c>
      <c r="C63" s="251">
        <v>2009</v>
      </c>
      <c r="D63" s="251">
        <v>2010</v>
      </c>
      <c r="E63" s="298">
        <v>2011</v>
      </c>
      <c r="F63" s="251">
        <v>2012</v>
      </c>
      <c r="G63" s="251">
        <v>2013</v>
      </c>
      <c r="H63" s="251">
        <v>2014</v>
      </c>
      <c r="I63" s="338"/>
      <c r="K63" s="230"/>
    </row>
    <row r="64" spans="1:11" s="255" customFormat="1" ht="12.75">
      <c r="A64" s="252" t="s">
        <v>39</v>
      </c>
      <c r="B64" s="253">
        <v>4319</v>
      </c>
      <c r="C64" s="253">
        <v>3565</v>
      </c>
      <c r="D64" s="253">
        <v>3789</v>
      </c>
      <c r="E64" s="299">
        <v>3944</v>
      </c>
      <c r="F64" s="253">
        <v>3456</v>
      </c>
      <c r="G64" s="253">
        <f>SUM(G65:G69)</f>
        <v>2910</v>
      </c>
      <c r="H64" s="253" t="s">
        <v>21</v>
      </c>
      <c r="I64" s="341"/>
      <c r="K64" s="230"/>
    </row>
    <row r="65" spans="1:11" s="255" customFormat="1" ht="12.75">
      <c r="A65" s="282" t="s">
        <v>244</v>
      </c>
      <c r="B65" s="264" t="s">
        <v>21</v>
      </c>
      <c r="C65" s="264" t="s">
        <v>21</v>
      </c>
      <c r="D65" s="264" t="s">
        <v>21</v>
      </c>
      <c r="E65" s="305" t="s">
        <v>21</v>
      </c>
      <c r="F65" s="264" t="s">
        <v>21</v>
      </c>
      <c r="G65" s="224">
        <v>1227</v>
      </c>
      <c r="H65" s="224" t="s">
        <v>21</v>
      </c>
      <c r="I65" s="263"/>
      <c r="K65" s="230"/>
    </row>
    <row r="66" spans="1:11" s="255" customFormat="1" ht="12.75">
      <c r="A66" s="282" t="s">
        <v>245</v>
      </c>
      <c r="B66" s="264" t="s">
        <v>21</v>
      </c>
      <c r="C66" s="264" t="s">
        <v>21</v>
      </c>
      <c r="D66" s="264" t="s">
        <v>21</v>
      </c>
      <c r="E66" s="305" t="s">
        <v>21</v>
      </c>
      <c r="F66" s="264" t="s">
        <v>21</v>
      </c>
      <c r="G66" s="224">
        <v>954</v>
      </c>
      <c r="H66" s="224" t="s">
        <v>21</v>
      </c>
      <c r="I66" s="263"/>
      <c r="K66" s="230"/>
    </row>
    <row r="67" spans="1:11" s="255" customFormat="1" ht="12.75">
      <c r="A67" s="282" t="s">
        <v>246</v>
      </c>
      <c r="B67" s="264" t="s">
        <v>21</v>
      </c>
      <c r="C67" s="264" t="s">
        <v>21</v>
      </c>
      <c r="D67" s="264" t="s">
        <v>21</v>
      </c>
      <c r="E67" s="305" t="s">
        <v>21</v>
      </c>
      <c r="F67" s="264" t="s">
        <v>21</v>
      </c>
      <c r="G67" s="224">
        <v>123</v>
      </c>
      <c r="H67" s="224" t="s">
        <v>21</v>
      </c>
      <c r="I67" s="263"/>
      <c r="K67" s="230"/>
    </row>
    <row r="68" spans="1:9" ht="12.75">
      <c r="A68" s="282" t="s">
        <v>247</v>
      </c>
      <c r="B68" s="264" t="s">
        <v>21</v>
      </c>
      <c r="C68" s="264" t="s">
        <v>21</v>
      </c>
      <c r="D68" s="264" t="s">
        <v>21</v>
      </c>
      <c r="E68" s="305" t="s">
        <v>21</v>
      </c>
      <c r="F68" s="264" t="s">
        <v>21</v>
      </c>
      <c r="G68" s="224">
        <v>548</v>
      </c>
      <c r="H68" s="224" t="s">
        <v>21</v>
      </c>
      <c r="I68" s="263"/>
    </row>
    <row r="69" spans="1:9" ht="12.75">
      <c r="A69" s="282" t="s">
        <v>248</v>
      </c>
      <c r="B69" s="264" t="s">
        <v>21</v>
      </c>
      <c r="C69" s="264" t="s">
        <v>21</v>
      </c>
      <c r="D69" s="264" t="s">
        <v>21</v>
      </c>
      <c r="E69" s="305" t="s">
        <v>21</v>
      </c>
      <c r="F69" s="264" t="s">
        <v>21</v>
      </c>
      <c r="G69" s="224">
        <v>58</v>
      </c>
      <c r="H69" s="224" t="s">
        <v>21</v>
      </c>
      <c r="I69" s="263"/>
    </row>
    <row r="70" spans="1:11" s="255" customFormat="1" ht="12" customHeight="1">
      <c r="A70" s="252" t="s">
        <v>42</v>
      </c>
      <c r="B70" s="253">
        <f aca="true" t="shared" si="2" ref="B70:G70">SUM(B71:B77)</f>
        <v>47268</v>
      </c>
      <c r="C70" s="253">
        <f t="shared" si="2"/>
        <v>44050</v>
      </c>
      <c r="D70" s="253">
        <f t="shared" si="2"/>
        <v>46438</v>
      </c>
      <c r="E70" s="299">
        <f t="shared" si="2"/>
        <v>42017</v>
      </c>
      <c r="F70" s="253">
        <f t="shared" si="2"/>
        <v>40741</v>
      </c>
      <c r="G70" s="253">
        <f t="shared" si="2"/>
        <v>39828</v>
      </c>
      <c r="H70" s="253" t="s">
        <v>21</v>
      </c>
      <c r="I70" s="341"/>
      <c r="K70" s="230"/>
    </row>
    <row r="71" spans="1:11" s="255" customFormat="1" ht="12" customHeight="1">
      <c r="A71" s="282" t="s">
        <v>249</v>
      </c>
      <c r="B71" s="374">
        <v>26008</v>
      </c>
      <c r="C71" s="374">
        <v>22365</v>
      </c>
      <c r="D71" s="374">
        <v>22660</v>
      </c>
      <c r="E71" s="375">
        <v>19540</v>
      </c>
      <c r="F71" s="374">
        <v>18890</v>
      </c>
      <c r="G71" s="224">
        <v>13923</v>
      </c>
      <c r="H71" s="224" t="s">
        <v>21</v>
      </c>
      <c r="I71" s="263"/>
      <c r="K71" s="230"/>
    </row>
    <row r="72" spans="1:11" s="255" customFormat="1" ht="12" customHeight="1">
      <c r="A72" s="282" t="s">
        <v>250</v>
      </c>
      <c r="B72" s="374"/>
      <c r="C72" s="374"/>
      <c r="D72" s="374"/>
      <c r="E72" s="375"/>
      <c r="F72" s="374"/>
      <c r="G72" s="224">
        <v>2904</v>
      </c>
      <c r="H72" s="224"/>
      <c r="I72" s="263"/>
      <c r="K72" s="230"/>
    </row>
    <row r="73" spans="1:11" s="255" customFormat="1" ht="12" customHeight="1">
      <c r="A73" s="282" t="s">
        <v>111</v>
      </c>
      <c r="B73" s="256" t="s">
        <v>34</v>
      </c>
      <c r="C73" s="224">
        <v>149</v>
      </c>
      <c r="D73" s="224">
        <v>781</v>
      </c>
      <c r="E73" s="300">
        <v>1006</v>
      </c>
      <c r="F73" s="224">
        <v>1077</v>
      </c>
      <c r="G73" s="224">
        <v>512</v>
      </c>
      <c r="H73" s="224" t="s">
        <v>21</v>
      </c>
      <c r="I73" s="263"/>
      <c r="K73" s="230"/>
    </row>
    <row r="74" spans="1:11" s="255" customFormat="1" ht="12" customHeight="1">
      <c r="A74" s="282" t="s">
        <v>112</v>
      </c>
      <c r="B74" s="256" t="s">
        <v>34</v>
      </c>
      <c r="C74" s="224">
        <v>2032</v>
      </c>
      <c r="D74" s="224">
        <v>2033</v>
      </c>
      <c r="E74" s="300">
        <v>1889</v>
      </c>
      <c r="F74" s="224">
        <v>2048</v>
      </c>
      <c r="G74" s="224">
        <v>1308</v>
      </c>
      <c r="H74" s="224" t="s">
        <v>21</v>
      </c>
      <c r="I74" s="263"/>
      <c r="K74" s="230"/>
    </row>
    <row r="75" spans="1:11" s="255" customFormat="1" ht="12" customHeight="1">
      <c r="A75" s="282" t="s">
        <v>251</v>
      </c>
      <c r="B75" s="256"/>
      <c r="C75" s="224"/>
      <c r="D75" s="224"/>
      <c r="E75" s="300"/>
      <c r="F75" s="224"/>
      <c r="G75" s="224">
        <v>2159</v>
      </c>
      <c r="H75" s="224"/>
      <c r="I75" s="263"/>
      <c r="K75" s="230"/>
    </row>
    <row r="76" spans="1:11" s="255" customFormat="1" ht="12" customHeight="1">
      <c r="A76" s="282" t="s">
        <v>63</v>
      </c>
      <c r="B76" s="224">
        <v>12530</v>
      </c>
      <c r="C76" s="224">
        <v>12054</v>
      </c>
      <c r="D76" s="224">
        <v>12007</v>
      </c>
      <c r="E76" s="300">
        <v>13123</v>
      </c>
      <c r="F76" s="224">
        <v>12784</v>
      </c>
      <c r="G76" s="224">
        <v>13226</v>
      </c>
      <c r="H76" s="224" t="s">
        <v>21</v>
      </c>
      <c r="I76" s="263"/>
      <c r="K76" s="230"/>
    </row>
    <row r="77" spans="1:11" s="255" customFormat="1" ht="19.5" customHeight="1">
      <c r="A77" s="282" t="s">
        <v>27</v>
      </c>
      <c r="B77" s="224">
        <v>8730</v>
      </c>
      <c r="C77" s="224">
        <v>7450</v>
      </c>
      <c r="D77" s="224">
        <v>8957</v>
      </c>
      <c r="E77" s="300">
        <v>6459</v>
      </c>
      <c r="F77" s="224">
        <v>5942</v>
      </c>
      <c r="G77" s="224">
        <f>SUM(G78:G80)</f>
        <v>5796</v>
      </c>
      <c r="H77" s="224" t="s">
        <v>21</v>
      </c>
      <c r="I77" s="263"/>
      <c r="K77" s="230"/>
    </row>
    <row r="78" spans="1:11" s="255" customFormat="1" ht="12.75">
      <c r="A78" s="283" t="s">
        <v>252</v>
      </c>
      <c r="B78" s="224" t="s">
        <v>34</v>
      </c>
      <c r="C78" s="224" t="s">
        <v>34</v>
      </c>
      <c r="D78" s="224" t="s">
        <v>34</v>
      </c>
      <c r="E78" s="300" t="s">
        <v>34</v>
      </c>
      <c r="F78" s="224" t="s">
        <v>34</v>
      </c>
      <c r="G78" s="224">
        <v>60</v>
      </c>
      <c r="H78" s="224" t="s">
        <v>21</v>
      </c>
      <c r="I78" s="263"/>
      <c r="K78" s="230"/>
    </row>
    <row r="79" spans="1:11" s="255" customFormat="1" ht="12.75">
      <c r="A79" s="283" t="s">
        <v>253</v>
      </c>
      <c r="B79" s="224" t="s">
        <v>34</v>
      </c>
      <c r="C79" s="224" t="s">
        <v>34</v>
      </c>
      <c r="D79" s="224" t="s">
        <v>34</v>
      </c>
      <c r="E79" s="300" t="s">
        <v>34</v>
      </c>
      <c r="F79" s="224" t="s">
        <v>34</v>
      </c>
      <c r="G79" s="224">
        <v>4911</v>
      </c>
      <c r="H79" s="224" t="s">
        <v>21</v>
      </c>
      <c r="I79" s="263"/>
      <c r="K79" s="230"/>
    </row>
    <row r="80" spans="1:11" s="255" customFormat="1" ht="12.75">
      <c r="A80" s="283" t="s">
        <v>254</v>
      </c>
      <c r="B80" s="224" t="s">
        <v>34</v>
      </c>
      <c r="C80" s="224" t="s">
        <v>34</v>
      </c>
      <c r="D80" s="224" t="s">
        <v>34</v>
      </c>
      <c r="E80" s="300" t="s">
        <v>34</v>
      </c>
      <c r="F80" s="224" t="s">
        <v>34</v>
      </c>
      <c r="G80" s="224">
        <v>825</v>
      </c>
      <c r="H80" s="224" t="s">
        <v>21</v>
      </c>
      <c r="I80" s="263"/>
      <c r="K80" s="230"/>
    </row>
    <row r="81" spans="1:11" s="255" customFormat="1" ht="12.75">
      <c r="A81" s="252" t="s">
        <v>56</v>
      </c>
      <c r="B81" s="253">
        <f aca="true" t="shared" si="3" ref="B81:G81">B82</f>
        <v>40450</v>
      </c>
      <c r="C81" s="253">
        <f t="shared" si="3"/>
        <v>34816</v>
      </c>
      <c r="D81" s="253">
        <f t="shared" si="3"/>
        <v>33085</v>
      </c>
      <c r="E81" s="299">
        <f t="shared" si="3"/>
        <v>34274</v>
      </c>
      <c r="F81" s="253">
        <f t="shared" si="3"/>
        <v>35538</v>
      </c>
      <c r="G81" s="253">
        <f t="shared" si="3"/>
        <v>20787</v>
      </c>
      <c r="H81" s="253" t="s">
        <v>21</v>
      </c>
      <c r="I81" s="341"/>
      <c r="K81" s="230"/>
    </row>
    <row r="82" spans="1:11" s="255" customFormat="1" ht="19.5" customHeight="1">
      <c r="A82" s="223" t="s">
        <v>113</v>
      </c>
      <c r="B82" s="224">
        <v>40450</v>
      </c>
      <c r="C82" s="224">
        <v>34816</v>
      </c>
      <c r="D82" s="224">
        <v>33085</v>
      </c>
      <c r="E82" s="300">
        <v>34274</v>
      </c>
      <c r="F82" s="224">
        <v>35538</v>
      </c>
      <c r="G82" s="224">
        <v>20787</v>
      </c>
      <c r="H82" s="224" t="s">
        <v>21</v>
      </c>
      <c r="I82" s="263"/>
      <c r="K82" s="230"/>
    </row>
    <row r="83" spans="1:11" s="255" customFormat="1" ht="12" customHeight="1">
      <c r="A83" s="252" t="s">
        <v>38</v>
      </c>
      <c r="B83" s="253">
        <f>B84</f>
        <v>530</v>
      </c>
      <c r="C83" s="253">
        <f>C84+C85</f>
        <v>551</v>
      </c>
      <c r="D83" s="253">
        <f>D84+D85</f>
        <v>589</v>
      </c>
      <c r="E83" s="299">
        <f>E84+E85</f>
        <v>667</v>
      </c>
      <c r="F83" s="253">
        <f>F84+F85</f>
        <v>718</v>
      </c>
      <c r="G83" s="253">
        <f>G84+G85</f>
        <v>983</v>
      </c>
      <c r="H83" s="253" t="s">
        <v>21</v>
      </c>
      <c r="I83" s="341"/>
      <c r="K83" s="230"/>
    </row>
    <row r="84" spans="1:11" s="255" customFormat="1" ht="12" customHeight="1">
      <c r="A84" s="223" t="s">
        <v>64</v>
      </c>
      <c r="B84" s="224">
        <v>530</v>
      </c>
      <c r="C84" s="224">
        <v>538</v>
      </c>
      <c r="D84" s="224">
        <v>540</v>
      </c>
      <c r="E84" s="300">
        <v>667</v>
      </c>
      <c r="F84" s="224">
        <v>718</v>
      </c>
      <c r="G84" s="224">
        <v>768</v>
      </c>
      <c r="H84" s="224" t="s">
        <v>21</v>
      </c>
      <c r="I84" s="263"/>
      <c r="K84" s="230"/>
    </row>
    <row r="85" spans="1:11" s="255" customFormat="1" ht="19.5" customHeight="1">
      <c r="A85" s="223" t="s">
        <v>99</v>
      </c>
      <c r="B85" s="256" t="s">
        <v>34</v>
      </c>
      <c r="C85" s="224">
        <v>13</v>
      </c>
      <c r="D85" s="224">
        <v>49</v>
      </c>
      <c r="E85" s="300"/>
      <c r="F85" s="224"/>
      <c r="G85" s="224">
        <v>215</v>
      </c>
      <c r="H85" s="224" t="s">
        <v>21</v>
      </c>
      <c r="I85" s="263"/>
      <c r="K85" s="230"/>
    </row>
    <row r="86" spans="1:11" s="255" customFormat="1" ht="12.75">
      <c r="A86" s="250" t="s">
        <v>0</v>
      </c>
      <c r="B86" s="261">
        <f aca="true" t="shared" si="4" ref="B86:G86">B64+B70+B81+B83</f>
        <v>92567</v>
      </c>
      <c r="C86" s="261">
        <f t="shared" si="4"/>
        <v>82982</v>
      </c>
      <c r="D86" s="261">
        <f t="shared" si="4"/>
        <v>83901</v>
      </c>
      <c r="E86" s="307">
        <f t="shared" si="4"/>
        <v>80902</v>
      </c>
      <c r="F86" s="261">
        <f t="shared" si="4"/>
        <v>80453</v>
      </c>
      <c r="G86" s="261">
        <f t="shared" si="4"/>
        <v>64508</v>
      </c>
      <c r="H86" s="261" t="s">
        <v>21</v>
      </c>
      <c r="I86" s="341"/>
      <c r="K86" s="230"/>
    </row>
    <row r="87" spans="2:11" s="255" customFormat="1" ht="12.75">
      <c r="B87" s="259"/>
      <c r="C87" s="259"/>
      <c r="D87" s="259"/>
      <c r="E87" s="304"/>
      <c r="K87" s="230"/>
    </row>
    <row r="88" spans="2:11" s="255" customFormat="1" ht="21.75" customHeight="1">
      <c r="B88" s="259"/>
      <c r="C88" s="259"/>
      <c r="D88" s="259"/>
      <c r="E88" s="304"/>
      <c r="K88" s="230"/>
    </row>
    <row r="89" spans="1:11" s="255" customFormat="1" ht="19.5" customHeight="1">
      <c r="A89" s="250" t="s">
        <v>62</v>
      </c>
      <c r="B89" s="251">
        <v>2008</v>
      </c>
      <c r="C89" s="251">
        <v>2009</v>
      </c>
      <c r="D89" s="251">
        <v>2010</v>
      </c>
      <c r="E89" s="298">
        <v>2011</v>
      </c>
      <c r="F89" s="251">
        <v>2012</v>
      </c>
      <c r="G89" s="251">
        <v>2013</v>
      </c>
      <c r="H89" s="251">
        <v>2014</v>
      </c>
      <c r="I89" s="338"/>
      <c r="K89" s="230"/>
    </row>
    <row r="90" spans="1:11" s="255" customFormat="1" ht="12.75">
      <c r="A90" s="252" t="s">
        <v>39</v>
      </c>
      <c r="B90" s="253">
        <f aca="true" t="shared" si="5" ref="B90:G90">B91</f>
        <v>119</v>
      </c>
      <c r="C90" s="253">
        <f t="shared" si="5"/>
        <v>1527</v>
      </c>
      <c r="D90" s="253">
        <f t="shared" si="5"/>
        <v>1241</v>
      </c>
      <c r="E90" s="299">
        <f t="shared" si="5"/>
        <v>1164</v>
      </c>
      <c r="F90" s="253">
        <f t="shared" si="5"/>
        <v>1090</v>
      </c>
      <c r="G90" s="253">
        <f t="shared" si="5"/>
        <v>1021</v>
      </c>
      <c r="H90" s="253" t="s">
        <v>21</v>
      </c>
      <c r="I90" s="341"/>
      <c r="K90" s="230"/>
    </row>
    <row r="91" spans="1:11" s="255" customFormat="1" ht="19.5" customHeight="1">
      <c r="A91" s="223" t="s">
        <v>77</v>
      </c>
      <c r="B91" s="224">
        <v>119</v>
      </c>
      <c r="C91" s="224">
        <v>1527</v>
      </c>
      <c r="D91" s="224">
        <v>1241</v>
      </c>
      <c r="E91" s="300">
        <v>1164</v>
      </c>
      <c r="F91" s="224">
        <v>1090</v>
      </c>
      <c r="G91" s="224">
        <v>1021</v>
      </c>
      <c r="H91" s="224" t="s">
        <v>21</v>
      </c>
      <c r="I91" s="263"/>
      <c r="K91" s="230"/>
    </row>
    <row r="92" spans="1:11" s="255" customFormat="1" ht="12.75">
      <c r="A92" s="252" t="s">
        <v>42</v>
      </c>
      <c r="B92" s="253">
        <f>SUM(B93:B100)</f>
        <v>82512</v>
      </c>
      <c r="C92" s="253">
        <f>SUM(C93:C100)</f>
        <v>125624</v>
      </c>
      <c r="D92" s="253">
        <f>SUM(D93:D100)</f>
        <v>135288</v>
      </c>
      <c r="E92" s="299">
        <f>SUM(E93:E100)</f>
        <v>130187</v>
      </c>
      <c r="F92" s="253">
        <f>SUM(F93:F100)</f>
        <v>138897</v>
      </c>
      <c r="G92" s="253">
        <f>G93+G96+G99+G100</f>
        <v>83064</v>
      </c>
      <c r="H92" s="253" t="s">
        <v>21</v>
      </c>
      <c r="I92" s="341"/>
      <c r="K92" s="230"/>
    </row>
    <row r="93" spans="1:11" s="255" customFormat="1" ht="12" customHeight="1">
      <c r="A93" s="223" t="s">
        <v>100</v>
      </c>
      <c r="B93" s="224">
        <v>62060</v>
      </c>
      <c r="C93" s="224">
        <v>104958</v>
      </c>
      <c r="D93" s="224">
        <v>115661</v>
      </c>
      <c r="E93" s="300">
        <v>109562</v>
      </c>
      <c r="F93" s="224">
        <v>106514</v>
      </c>
      <c r="G93" s="224">
        <f>G94+G95</f>
        <v>53860</v>
      </c>
      <c r="H93" s="224" t="s">
        <v>21</v>
      </c>
      <c r="I93" s="263"/>
      <c r="K93" s="230"/>
    </row>
    <row r="94" spans="1:11" s="255" customFormat="1" ht="12" customHeight="1">
      <c r="A94" s="282" t="s">
        <v>255</v>
      </c>
      <c r="B94" s="224" t="s">
        <v>21</v>
      </c>
      <c r="C94" s="224" t="s">
        <v>21</v>
      </c>
      <c r="D94" s="224" t="s">
        <v>21</v>
      </c>
      <c r="E94" s="300" t="s">
        <v>21</v>
      </c>
      <c r="F94" s="224" t="s">
        <v>21</v>
      </c>
      <c r="G94" s="224">
        <v>49739</v>
      </c>
      <c r="H94" s="224" t="s">
        <v>21</v>
      </c>
      <c r="I94" s="263"/>
      <c r="K94" s="230"/>
    </row>
    <row r="95" spans="1:11" s="255" customFormat="1" ht="12" customHeight="1">
      <c r="A95" s="282" t="s">
        <v>256</v>
      </c>
      <c r="B95" s="224" t="s">
        <v>21</v>
      </c>
      <c r="C95" s="224" t="s">
        <v>21</v>
      </c>
      <c r="D95" s="224" t="s">
        <v>21</v>
      </c>
      <c r="E95" s="300" t="s">
        <v>21</v>
      </c>
      <c r="F95" s="224" t="s">
        <v>21</v>
      </c>
      <c r="G95" s="224">
        <v>4121</v>
      </c>
      <c r="H95" s="224" t="s">
        <v>21</v>
      </c>
      <c r="I95" s="263"/>
      <c r="K95" s="230"/>
    </row>
    <row r="96" spans="1:11" s="255" customFormat="1" ht="12" customHeight="1">
      <c r="A96" s="223" t="s">
        <v>237</v>
      </c>
      <c r="B96" s="224" t="s">
        <v>21</v>
      </c>
      <c r="C96" s="224" t="s">
        <v>21</v>
      </c>
      <c r="D96" s="224" t="s">
        <v>21</v>
      </c>
      <c r="E96" s="300" t="s">
        <v>21</v>
      </c>
      <c r="F96" s="224">
        <v>12141</v>
      </c>
      <c r="G96" s="224">
        <f>G97+G98</f>
        <v>8028</v>
      </c>
      <c r="H96" s="224" t="s">
        <v>21</v>
      </c>
      <c r="I96" s="263"/>
      <c r="K96" s="230"/>
    </row>
    <row r="97" spans="1:11" s="255" customFormat="1" ht="12" customHeight="1">
      <c r="A97" s="282" t="s">
        <v>255</v>
      </c>
      <c r="B97" s="224" t="s">
        <v>21</v>
      </c>
      <c r="C97" s="224" t="s">
        <v>21</v>
      </c>
      <c r="D97" s="224" t="s">
        <v>21</v>
      </c>
      <c r="E97" s="300" t="s">
        <v>21</v>
      </c>
      <c r="F97" s="224" t="s">
        <v>21</v>
      </c>
      <c r="G97" s="224">
        <v>6590</v>
      </c>
      <c r="H97" s="224" t="s">
        <v>21</v>
      </c>
      <c r="I97" s="263"/>
      <c r="K97" s="230"/>
    </row>
    <row r="98" spans="1:11" s="255" customFormat="1" ht="12" customHeight="1">
      <c r="A98" s="282" t="s">
        <v>256</v>
      </c>
      <c r="B98" s="224" t="s">
        <v>21</v>
      </c>
      <c r="C98" s="224" t="s">
        <v>21</v>
      </c>
      <c r="D98" s="224" t="s">
        <v>21</v>
      </c>
      <c r="E98" s="300" t="s">
        <v>21</v>
      </c>
      <c r="F98" s="224" t="s">
        <v>21</v>
      </c>
      <c r="G98" s="224">
        <v>1438</v>
      </c>
      <c r="H98" s="224" t="s">
        <v>21</v>
      </c>
      <c r="I98" s="263"/>
      <c r="K98" s="230"/>
    </row>
    <row r="99" spans="1:11" s="255" customFormat="1" ht="12" customHeight="1">
      <c r="A99" s="223" t="s">
        <v>78</v>
      </c>
      <c r="B99" s="224">
        <v>8652</v>
      </c>
      <c r="C99" s="224">
        <v>9554</v>
      </c>
      <c r="D99" s="224">
        <v>9167</v>
      </c>
      <c r="E99" s="300">
        <v>11787</v>
      </c>
      <c r="F99" s="224">
        <v>9963</v>
      </c>
      <c r="G99" s="224">
        <v>10991</v>
      </c>
      <c r="H99" s="224" t="s">
        <v>21</v>
      </c>
      <c r="I99" s="263"/>
      <c r="K99" s="230"/>
    </row>
    <row r="100" spans="1:11" s="255" customFormat="1" ht="19.5" customHeight="1">
      <c r="A100" s="223" t="s">
        <v>79</v>
      </c>
      <c r="B100" s="224">
        <v>11800</v>
      </c>
      <c r="C100" s="224">
        <v>11112</v>
      </c>
      <c r="D100" s="224">
        <v>10460</v>
      </c>
      <c r="E100" s="300">
        <v>8838</v>
      </c>
      <c r="F100" s="224">
        <v>10279</v>
      </c>
      <c r="G100" s="224">
        <v>10185</v>
      </c>
      <c r="H100" s="224" t="s">
        <v>21</v>
      </c>
      <c r="I100" s="263"/>
      <c r="K100" s="230"/>
    </row>
    <row r="101" spans="1:11" s="255" customFormat="1" ht="12" customHeight="1">
      <c r="A101" s="252" t="s">
        <v>70</v>
      </c>
      <c r="B101" s="253">
        <f aca="true" t="shared" si="6" ref="B101:G101">SUM(B102)</f>
        <v>125</v>
      </c>
      <c r="C101" s="253">
        <f t="shared" si="6"/>
        <v>107</v>
      </c>
      <c r="D101" s="253">
        <f t="shared" si="6"/>
        <v>834</v>
      </c>
      <c r="E101" s="299">
        <f t="shared" si="6"/>
        <v>958</v>
      </c>
      <c r="F101" s="253">
        <f t="shared" si="6"/>
        <v>519</v>
      </c>
      <c r="G101" s="253">
        <f t="shared" si="6"/>
        <v>691</v>
      </c>
      <c r="H101" s="253" t="s">
        <v>21</v>
      </c>
      <c r="I101" s="341"/>
      <c r="K101" s="230"/>
    </row>
    <row r="102" spans="1:11" s="258" customFormat="1" ht="19.5" customHeight="1">
      <c r="A102" s="223" t="s">
        <v>106</v>
      </c>
      <c r="B102" s="224">
        <v>125</v>
      </c>
      <c r="C102" s="224">
        <v>107</v>
      </c>
      <c r="D102" s="224">
        <v>834</v>
      </c>
      <c r="E102" s="300">
        <v>958</v>
      </c>
      <c r="F102" s="224">
        <v>519</v>
      </c>
      <c r="G102" s="224">
        <v>691</v>
      </c>
      <c r="H102" s="224" t="s">
        <v>21</v>
      </c>
      <c r="I102" s="263"/>
      <c r="K102" s="284"/>
    </row>
    <row r="103" spans="1:11" s="255" customFormat="1" ht="12" customHeight="1">
      <c r="A103" s="252" t="s">
        <v>56</v>
      </c>
      <c r="B103" s="253">
        <f>B104</f>
        <v>11166</v>
      </c>
      <c r="C103" s="253">
        <f>C104</f>
        <v>11753</v>
      </c>
      <c r="D103" s="253">
        <f>SUM(D104:D104)</f>
        <v>11949</v>
      </c>
      <c r="E103" s="299">
        <f>SUM(E104:E104)</f>
        <v>14451</v>
      </c>
      <c r="F103" s="253">
        <f>SUM(F104:F104)</f>
        <v>15675</v>
      </c>
      <c r="G103" s="253">
        <f>SUM(G104:G104)</f>
        <v>26323</v>
      </c>
      <c r="H103" s="253" t="s">
        <v>21</v>
      </c>
      <c r="I103" s="341"/>
      <c r="K103" s="230"/>
    </row>
    <row r="104" spans="1:11" s="255" customFormat="1" ht="21" customHeight="1">
      <c r="A104" s="223" t="s">
        <v>66</v>
      </c>
      <c r="B104" s="224">
        <v>11166</v>
      </c>
      <c r="C104" s="224">
        <v>11753</v>
      </c>
      <c r="D104" s="256">
        <v>11949</v>
      </c>
      <c r="E104" s="302">
        <v>14451</v>
      </c>
      <c r="F104" s="256">
        <v>15675</v>
      </c>
      <c r="G104" s="256">
        <v>26323</v>
      </c>
      <c r="H104" s="256" t="s">
        <v>21</v>
      </c>
      <c r="I104" s="343"/>
      <c r="K104" s="230"/>
    </row>
    <row r="105" spans="1:11" s="255" customFormat="1" ht="12" customHeight="1">
      <c r="A105" s="252" t="s">
        <v>38</v>
      </c>
      <c r="B105" s="253">
        <f aca="true" t="shared" si="7" ref="B105:G105">SUM(B106:B107)</f>
        <v>235</v>
      </c>
      <c r="C105" s="253">
        <f t="shared" si="7"/>
        <v>471</v>
      </c>
      <c r="D105" s="253">
        <f t="shared" si="7"/>
        <v>311</v>
      </c>
      <c r="E105" s="299">
        <f t="shared" si="7"/>
        <v>234</v>
      </c>
      <c r="F105" s="253">
        <f t="shared" si="7"/>
        <v>586</v>
      </c>
      <c r="G105" s="253">
        <f t="shared" si="7"/>
        <v>288</v>
      </c>
      <c r="H105" s="253" t="s">
        <v>21</v>
      </c>
      <c r="I105" s="341"/>
      <c r="K105" s="230"/>
    </row>
    <row r="106" spans="1:11" s="255" customFormat="1" ht="12" customHeight="1">
      <c r="A106" s="223" t="s">
        <v>67</v>
      </c>
      <c r="B106" s="224">
        <v>111</v>
      </c>
      <c r="C106" s="224">
        <v>424</v>
      </c>
      <c r="D106" s="224">
        <v>311</v>
      </c>
      <c r="E106" s="300">
        <v>140</v>
      </c>
      <c r="F106" s="224">
        <v>274</v>
      </c>
      <c r="G106" s="224">
        <v>241</v>
      </c>
      <c r="H106" s="224" t="s">
        <v>21</v>
      </c>
      <c r="I106" s="263"/>
      <c r="K106" s="230"/>
    </row>
    <row r="107" spans="1:11" s="255" customFormat="1" ht="12.75">
      <c r="A107" s="223" t="s">
        <v>80</v>
      </c>
      <c r="B107" s="224">
        <v>124</v>
      </c>
      <c r="C107" s="224">
        <v>47</v>
      </c>
      <c r="D107" s="256" t="s">
        <v>34</v>
      </c>
      <c r="E107" s="302">
        <v>94</v>
      </c>
      <c r="F107" s="256">
        <v>312</v>
      </c>
      <c r="G107" s="256">
        <v>47</v>
      </c>
      <c r="H107" s="256" t="s">
        <v>21</v>
      </c>
      <c r="I107" s="343"/>
      <c r="K107" s="230"/>
    </row>
    <row r="108" spans="1:11" s="258" customFormat="1" ht="12.75">
      <c r="A108" s="250" t="s">
        <v>0</v>
      </c>
      <c r="B108" s="261">
        <f aca="true" t="shared" si="8" ref="B108:G108">B90+B92+B103+B105+B101</f>
        <v>94157</v>
      </c>
      <c r="C108" s="261">
        <f t="shared" si="8"/>
        <v>139482</v>
      </c>
      <c r="D108" s="261">
        <f t="shared" si="8"/>
        <v>149623</v>
      </c>
      <c r="E108" s="307">
        <f t="shared" si="8"/>
        <v>146994</v>
      </c>
      <c r="F108" s="261">
        <f t="shared" si="8"/>
        <v>156767</v>
      </c>
      <c r="G108" s="261">
        <f t="shared" si="8"/>
        <v>111387</v>
      </c>
      <c r="H108" s="261" t="s">
        <v>21</v>
      </c>
      <c r="I108" s="341"/>
      <c r="K108" s="230"/>
    </row>
    <row r="109" spans="1:11" s="255" customFormat="1" ht="12.75">
      <c r="A109" s="262" t="s">
        <v>107</v>
      </c>
      <c r="B109" s="263"/>
      <c r="C109" s="263"/>
      <c r="D109" s="263"/>
      <c r="E109" s="308"/>
      <c r="F109" s="263"/>
      <c r="G109" s="263"/>
      <c r="H109" s="263"/>
      <c r="I109" s="263"/>
      <c r="K109" s="230"/>
    </row>
    <row r="110" spans="1:11" s="255" customFormat="1" ht="12.75">
      <c r="A110" s="262"/>
      <c r="B110" s="263"/>
      <c r="C110" s="263"/>
      <c r="D110" s="263"/>
      <c r="E110" s="308"/>
      <c r="F110" s="263"/>
      <c r="G110" s="263"/>
      <c r="H110" s="263"/>
      <c r="I110" s="263"/>
      <c r="K110" s="230"/>
    </row>
    <row r="111" spans="2:11" s="255" customFormat="1" ht="21.75" customHeight="1">
      <c r="B111" s="259"/>
      <c r="C111" s="260"/>
      <c r="D111" s="259"/>
      <c r="E111" s="304"/>
      <c r="F111" s="259"/>
      <c r="G111" s="259"/>
      <c r="H111" s="259"/>
      <c r="I111" s="259"/>
      <c r="K111" s="230"/>
    </row>
    <row r="112" spans="1:11" s="255" customFormat="1" ht="12" customHeight="1">
      <c r="A112" s="250" t="s">
        <v>68</v>
      </c>
      <c r="B112" s="251">
        <v>2008</v>
      </c>
      <c r="C112" s="251">
        <v>2009</v>
      </c>
      <c r="D112" s="251">
        <v>2010</v>
      </c>
      <c r="E112" s="298">
        <v>2011</v>
      </c>
      <c r="F112" s="251">
        <v>2012</v>
      </c>
      <c r="G112" s="251">
        <v>2013</v>
      </c>
      <c r="H112" s="251">
        <v>2014</v>
      </c>
      <c r="I112" s="338"/>
      <c r="K112" s="230"/>
    </row>
    <row r="113" spans="1:11" s="255" customFormat="1" ht="12" customHeight="1">
      <c r="A113" s="225" t="s">
        <v>39</v>
      </c>
      <c r="B113" s="264">
        <v>6672</v>
      </c>
      <c r="C113" s="264">
        <v>5141</v>
      </c>
      <c r="D113" s="264">
        <v>4733</v>
      </c>
      <c r="E113" s="305">
        <v>5335</v>
      </c>
      <c r="F113" s="264">
        <v>3924</v>
      </c>
      <c r="G113" s="264">
        <v>3889</v>
      </c>
      <c r="H113" s="264" t="s">
        <v>21</v>
      </c>
      <c r="I113" s="344"/>
      <c r="K113" s="230"/>
    </row>
    <row r="114" spans="1:11" s="255" customFormat="1" ht="12" customHeight="1">
      <c r="A114" s="225" t="s">
        <v>42</v>
      </c>
      <c r="B114" s="264">
        <v>11117</v>
      </c>
      <c r="C114" s="264">
        <v>9717</v>
      </c>
      <c r="D114" s="264">
        <v>8760</v>
      </c>
      <c r="E114" s="305">
        <v>9044</v>
      </c>
      <c r="F114" s="264">
        <v>8784</v>
      </c>
      <c r="G114" s="264">
        <v>9171</v>
      </c>
      <c r="H114" s="264" t="s">
        <v>21</v>
      </c>
      <c r="I114" s="344"/>
      <c r="K114" s="230"/>
    </row>
    <row r="115" spans="1:11" s="255" customFormat="1" ht="12" customHeight="1">
      <c r="A115" s="225" t="s">
        <v>70</v>
      </c>
      <c r="B115" s="264">
        <v>1170</v>
      </c>
      <c r="C115" s="264">
        <v>1958</v>
      </c>
      <c r="D115" s="264">
        <v>2767</v>
      </c>
      <c r="E115" s="305">
        <v>79</v>
      </c>
      <c r="F115" s="264">
        <v>1</v>
      </c>
      <c r="G115" s="264">
        <v>876</v>
      </c>
      <c r="H115" s="264" t="s">
        <v>21</v>
      </c>
      <c r="I115" s="344"/>
      <c r="K115" s="230"/>
    </row>
    <row r="116" spans="1:11" s="255" customFormat="1" ht="12" customHeight="1">
      <c r="A116" s="225" t="s">
        <v>56</v>
      </c>
      <c r="B116" s="264">
        <v>17376</v>
      </c>
      <c r="C116" s="264">
        <v>14841</v>
      </c>
      <c r="D116" s="264">
        <v>15170</v>
      </c>
      <c r="E116" s="305">
        <v>14755</v>
      </c>
      <c r="F116" s="264">
        <v>13413</v>
      </c>
      <c r="G116" s="264">
        <v>4924</v>
      </c>
      <c r="H116" s="264" t="s">
        <v>21</v>
      </c>
      <c r="I116" s="344"/>
      <c r="K116" s="230"/>
    </row>
    <row r="117" spans="1:11" s="255" customFormat="1" ht="12" customHeight="1">
      <c r="A117" s="225" t="s">
        <v>9</v>
      </c>
      <c r="B117" s="265">
        <v>2122</v>
      </c>
      <c r="C117" s="265">
        <v>1312</v>
      </c>
      <c r="D117" s="265">
        <v>1138</v>
      </c>
      <c r="E117" s="306">
        <v>1626</v>
      </c>
      <c r="F117" s="265">
        <v>11</v>
      </c>
      <c r="G117" s="264">
        <v>1123</v>
      </c>
      <c r="H117" s="264" t="s">
        <v>21</v>
      </c>
      <c r="I117" s="344"/>
      <c r="K117" s="230"/>
    </row>
    <row r="118" spans="1:11" s="255" customFormat="1" ht="15" customHeight="1">
      <c r="A118" s="225" t="s">
        <v>38</v>
      </c>
      <c r="B118" s="265">
        <v>12297</v>
      </c>
      <c r="C118" s="265">
        <v>12280</v>
      </c>
      <c r="D118" s="265">
        <v>12933</v>
      </c>
      <c r="E118" s="306">
        <v>14202</v>
      </c>
      <c r="F118" s="265">
        <v>16318</v>
      </c>
      <c r="G118" s="264">
        <v>20399</v>
      </c>
      <c r="H118" s="264" t="s">
        <v>21</v>
      </c>
      <c r="I118" s="344"/>
      <c r="K118" s="230"/>
    </row>
    <row r="119" spans="1:11" s="255" customFormat="1" ht="12.75">
      <c r="A119" s="250" t="s">
        <v>0</v>
      </c>
      <c r="B119" s="261">
        <f aca="true" t="shared" si="9" ref="B119:G119">SUM(B113:B118)</f>
        <v>50754</v>
      </c>
      <c r="C119" s="261">
        <f t="shared" si="9"/>
        <v>45249</v>
      </c>
      <c r="D119" s="261">
        <f t="shared" si="9"/>
        <v>45501</v>
      </c>
      <c r="E119" s="307">
        <f t="shared" si="9"/>
        <v>45041</v>
      </c>
      <c r="F119" s="261">
        <f t="shared" si="9"/>
        <v>42451</v>
      </c>
      <c r="G119" s="261">
        <f t="shared" si="9"/>
        <v>40382</v>
      </c>
      <c r="H119" s="261" t="s">
        <v>21</v>
      </c>
      <c r="I119" s="341"/>
      <c r="K119" s="230"/>
    </row>
    <row r="120" spans="2:11" s="255" customFormat="1" ht="12.75">
      <c r="B120" s="259"/>
      <c r="C120" s="259"/>
      <c r="D120" s="259"/>
      <c r="E120" s="304"/>
      <c r="K120" s="230"/>
    </row>
    <row r="121" spans="2:11" s="255" customFormat="1" ht="22.5" customHeight="1">
      <c r="B121" s="259"/>
      <c r="C121" s="259"/>
      <c r="D121" s="259"/>
      <c r="E121" s="304"/>
      <c r="K121" s="230"/>
    </row>
    <row r="122" spans="1:11" s="255" customFormat="1" ht="12" customHeight="1">
      <c r="A122" s="250" t="s">
        <v>69</v>
      </c>
      <c r="B122" s="251">
        <v>2008</v>
      </c>
      <c r="C122" s="251">
        <v>2009</v>
      </c>
      <c r="D122" s="251">
        <v>2010</v>
      </c>
      <c r="E122" s="298">
        <v>2011</v>
      </c>
      <c r="F122" s="251">
        <v>2012</v>
      </c>
      <c r="G122" s="251">
        <v>2013</v>
      </c>
      <c r="H122" s="251">
        <v>2014</v>
      </c>
      <c r="I122" s="338"/>
      <c r="K122" s="230"/>
    </row>
    <row r="123" spans="1:11" s="255" customFormat="1" ht="12" customHeight="1">
      <c r="A123" s="225" t="s">
        <v>39</v>
      </c>
      <c r="B123" s="264">
        <f>B4+B64+B90+B113</f>
        <v>12126</v>
      </c>
      <c r="C123" s="264">
        <f>C4+C64+C90+C113</f>
        <v>11202</v>
      </c>
      <c r="D123" s="264" t="s">
        <v>21</v>
      </c>
      <c r="E123" s="305">
        <f>E4+E64+E90+E113</f>
        <v>11420</v>
      </c>
      <c r="F123" s="264">
        <f>F4+F64+F90+F113</f>
        <v>9406</v>
      </c>
      <c r="G123" s="264">
        <f>G4+G64+G90+G113</f>
        <v>8970</v>
      </c>
      <c r="H123" s="264" t="s">
        <v>21</v>
      </c>
      <c r="I123" s="344"/>
      <c r="K123" s="230"/>
    </row>
    <row r="124" spans="1:11" s="255" customFormat="1" ht="12" customHeight="1">
      <c r="A124" s="225" t="s">
        <v>42</v>
      </c>
      <c r="B124" s="264">
        <f aca="true" t="shared" si="10" ref="B124:G124">B16+B70+B92+B114</f>
        <v>157595</v>
      </c>
      <c r="C124" s="264">
        <f t="shared" si="10"/>
        <v>195917</v>
      </c>
      <c r="D124" s="264">
        <f t="shared" si="10"/>
        <v>190486</v>
      </c>
      <c r="E124" s="305">
        <f t="shared" si="10"/>
        <v>198877</v>
      </c>
      <c r="F124" s="264">
        <f t="shared" si="10"/>
        <v>203793</v>
      </c>
      <c r="G124" s="264">
        <f t="shared" si="10"/>
        <v>147943</v>
      </c>
      <c r="H124" s="264" t="s">
        <v>21</v>
      </c>
      <c r="I124" s="344"/>
      <c r="K124" s="230"/>
    </row>
    <row r="125" spans="1:11" s="255" customFormat="1" ht="12" customHeight="1">
      <c r="A125" s="225" t="s">
        <v>70</v>
      </c>
      <c r="B125" s="264">
        <f aca="true" t="shared" si="11" ref="B125:G125">B31+B115+B101</f>
        <v>7216</v>
      </c>
      <c r="C125" s="264">
        <f t="shared" si="11"/>
        <v>8204</v>
      </c>
      <c r="D125" s="264">
        <f t="shared" si="11"/>
        <v>3601</v>
      </c>
      <c r="E125" s="305">
        <f t="shared" si="11"/>
        <v>7854</v>
      </c>
      <c r="F125" s="264">
        <f t="shared" si="11"/>
        <v>7451</v>
      </c>
      <c r="G125" s="264">
        <f t="shared" si="11"/>
        <v>8440</v>
      </c>
      <c r="H125" s="264" t="s">
        <v>21</v>
      </c>
      <c r="I125" s="344"/>
      <c r="K125" s="230"/>
    </row>
    <row r="126" spans="1:11" s="255" customFormat="1" ht="12" customHeight="1">
      <c r="A126" s="225" t="s">
        <v>56</v>
      </c>
      <c r="B126" s="264">
        <f aca="true" t="shared" si="12" ref="B126:G126">B46+B81+B103+B116</f>
        <v>73515</v>
      </c>
      <c r="C126" s="264">
        <f t="shared" si="12"/>
        <v>65824</v>
      </c>
      <c r="D126" s="264">
        <f t="shared" si="12"/>
        <v>60204</v>
      </c>
      <c r="E126" s="305">
        <f t="shared" si="12"/>
        <v>67294</v>
      </c>
      <c r="F126" s="264">
        <f t="shared" si="12"/>
        <v>68329</v>
      </c>
      <c r="G126" s="264">
        <f t="shared" si="12"/>
        <v>56372</v>
      </c>
      <c r="H126" s="264" t="s">
        <v>21</v>
      </c>
      <c r="I126" s="344"/>
      <c r="K126" s="230"/>
    </row>
    <row r="127" spans="1:11" s="255" customFormat="1" ht="12" customHeight="1">
      <c r="A127" s="225" t="s">
        <v>9</v>
      </c>
      <c r="B127" s="265">
        <f aca="true" t="shared" si="13" ref="B127:G127">B54+B117</f>
        <v>2806</v>
      </c>
      <c r="C127" s="265">
        <f t="shared" si="13"/>
        <v>1927</v>
      </c>
      <c r="D127" s="265">
        <f t="shared" si="13"/>
        <v>1138</v>
      </c>
      <c r="E127" s="306">
        <f t="shared" si="13"/>
        <v>1985</v>
      </c>
      <c r="F127" s="265">
        <f t="shared" si="13"/>
        <v>468</v>
      </c>
      <c r="G127" s="265">
        <f t="shared" si="13"/>
        <v>1656</v>
      </c>
      <c r="H127" s="264" t="s">
        <v>21</v>
      </c>
      <c r="I127" s="344"/>
      <c r="K127" s="230"/>
    </row>
    <row r="128" spans="1:11" s="255" customFormat="1" ht="12.75">
      <c r="A128" s="225" t="s">
        <v>38</v>
      </c>
      <c r="B128" s="265">
        <f aca="true" t="shared" si="14" ref="B128:G128">B83+B105+B118</f>
        <v>13062</v>
      </c>
      <c r="C128" s="265">
        <f t="shared" si="14"/>
        <v>13302</v>
      </c>
      <c r="D128" s="265">
        <f t="shared" si="14"/>
        <v>13833</v>
      </c>
      <c r="E128" s="306">
        <f t="shared" si="14"/>
        <v>15103</v>
      </c>
      <c r="F128" s="265">
        <f t="shared" si="14"/>
        <v>17622</v>
      </c>
      <c r="G128" s="265">
        <f t="shared" si="14"/>
        <v>21670</v>
      </c>
      <c r="H128" s="264" t="s">
        <v>21</v>
      </c>
      <c r="I128" s="344"/>
      <c r="K128" s="230"/>
    </row>
    <row r="129" spans="1:11" s="255" customFormat="1" ht="12.75">
      <c r="A129" s="250" t="s">
        <v>0</v>
      </c>
      <c r="B129" s="261">
        <f>SUM(B123:B128)</f>
        <v>266320</v>
      </c>
      <c r="C129" s="261">
        <f>SUM(C123:C128)</f>
        <v>296376</v>
      </c>
      <c r="D129" s="261" t="s">
        <v>21</v>
      </c>
      <c r="E129" s="307">
        <f>SUM(E123:E128)</f>
        <v>302533</v>
      </c>
      <c r="F129" s="261">
        <f>SUM(F123:F128)</f>
        <v>307069</v>
      </c>
      <c r="G129" s="261">
        <f>SUM(G123:G128)</f>
        <v>245051</v>
      </c>
      <c r="H129" s="261" t="s">
        <v>21</v>
      </c>
      <c r="I129" s="341"/>
      <c r="K129" s="230"/>
    </row>
    <row r="130" spans="2:11" s="255" customFormat="1" ht="12.75">
      <c r="B130" s="260"/>
      <c r="C130" s="260"/>
      <c r="D130" s="260"/>
      <c r="E130" s="309"/>
      <c r="K130" s="230"/>
    </row>
    <row r="131" spans="1:11" s="255" customFormat="1" ht="12.75">
      <c r="A131" s="250" t="s">
        <v>71</v>
      </c>
      <c r="B131" s="251">
        <v>2008</v>
      </c>
      <c r="C131" s="251">
        <v>2009</v>
      </c>
      <c r="D131" s="251">
        <v>2010</v>
      </c>
      <c r="E131" s="298">
        <v>2011</v>
      </c>
      <c r="F131" s="251">
        <v>2012</v>
      </c>
      <c r="G131" s="251">
        <v>2013</v>
      </c>
      <c r="H131" s="251">
        <v>2014</v>
      </c>
      <c r="I131" s="338"/>
      <c r="K131" s="230"/>
    </row>
    <row r="132" spans="1:11" s="255" customFormat="1" ht="12" customHeight="1">
      <c r="A132" s="225" t="s">
        <v>39</v>
      </c>
      <c r="B132" s="264">
        <f aca="true" t="shared" si="15" ref="B132:D137">B123-B113</f>
        <v>5454</v>
      </c>
      <c r="C132" s="264">
        <f t="shared" si="15"/>
        <v>6061</v>
      </c>
      <c r="D132" s="264" t="s">
        <v>21</v>
      </c>
      <c r="E132" s="305">
        <f aca="true" t="shared" si="16" ref="E132:G137">E123-E113</f>
        <v>6085</v>
      </c>
      <c r="F132" s="264">
        <f t="shared" si="16"/>
        <v>5482</v>
      </c>
      <c r="G132" s="264">
        <f t="shared" si="16"/>
        <v>5081</v>
      </c>
      <c r="H132" s="264" t="s">
        <v>21</v>
      </c>
      <c r="I132" s="344"/>
      <c r="K132" s="230"/>
    </row>
    <row r="133" spans="1:11" s="255" customFormat="1" ht="12" customHeight="1">
      <c r="A133" s="225" t="s">
        <v>42</v>
      </c>
      <c r="B133" s="264">
        <f t="shared" si="15"/>
        <v>146478</v>
      </c>
      <c r="C133" s="264">
        <f t="shared" si="15"/>
        <v>186200</v>
      </c>
      <c r="D133" s="264">
        <f t="shared" si="15"/>
        <v>181726</v>
      </c>
      <c r="E133" s="305">
        <f t="shared" si="16"/>
        <v>189833</v>
      </c>
      <c r="F133" s="264">
        <f t="shared" si="16"/>
        <v>195009</v>
      </c>
      <c r="G133" s="264">
        <f t="shared" si="16"/>
        <v>138772</v>
      </c>
      <c r="H133" s="264" t="s">
        <v>21</v>
      </c>
      <c r="I133" s="344"/>
      <c r="K133" s="230"/>
    </row>
    <row r="134" spans="1:11" s="255" customFormat="1" ht="12" customHeight="1">
      <c r="A134" s="225" t="s">
        <v>70</v>
      </c>
      <c r="B134" s="264">
        <f t="shared" si="15"/>
        <v>6046</v>
      </c>
      <c r="C134" s="264">
        <f t="shared" si="15"/>
        <v>6246</v>
      </c>
      <c r="D134" s="264">
        <f t="shared" si="15"/>
        <v>834</v>
      </c>
      <c r="E134" s="305">
        <f t="shared" si="16"/>
        <v>7775</v>
      </c>
      <c r="F134" s="264">
        <f t="shared" si="16"/>
        <v>7450</v>
      </c>
      <c r="G134" s="264">
        <f t="shared" si="16"/>
        <v>7564</v>
      </c>
      <c r="H134" s="264" t="s">
        <v>21</v>
      </c>
      <c r="I134" s="344"/>
      <c r="K134" s="230"/>
    </row>
    <row r="135" spans="1:11" s="255" customFormat="1" ht="12" customHeight="1">
      <c r="A135" s="225" t="s">
        <v>56</v>
      </c>
      <c r="B135" s="264">
        <f t="shared" si="15"/>
        <v>56139</v>
      </c>
      <c r="C135" s="264">
        <f t="shared" si="15"/>
        <v>50983</v>
      </c>
      <c r="D135" s="264">
        <f t="shared" si="15"/>
        <v>45034</v>
      </c>
      <c r="E135" s="305">
        <f t="shared" si="16"/>
        <v>52539</v>
      </c>
      <c r="F135" s="264">
        <f t="shared" si="16"/>
        <v>54916</v>
      </c>
      <c r="G135" s="264">
        <f t="shared" si="16"/>
        <v>51448</v>
      </c>
      <c r="H135" s="264" t="s">
        <v>21</v>
      </c>
      <c r="I135" s="344"/>
      <c r="K135" s="230"/>
    </row>
    <row r="136" spans="1:11" s="255" customFormat="1" ht="12" customHeight="1">
      <c r="A136" s="225" t="s">
        <v>9</v>
      </c>
      <c r="B136" s="264">
        <f t="shared" si="15"/>
        <v>684</v>
      </c>
      <c r="C136" s="264">
        <f t="shared" si="15"/>
        <v>615</v>
      </c>
      <c r="D136" s="264">
        <f t="shared" si="15"/>
        <v>0</v>
      </c>
      <c r="E136" s="305">
        <f t="shared" si="16"/>
        <v>359</v>
      </c>
      <c r="F136" s="264">
        <f t="shared" si="16"/>
        <v>457</v>
      </c>
      <c r="G136" s="264">
        <f t="shared" si="16"/>
        <v>533</v>
      </c>
      <c r="H136" s="264" t="s">
        <v>21</v>
      </c>
      <c r="I136" s="344"/>
      <c r="K136" s="230"/>
    </row>
    <row r="137" spans="1:11" s="255" customFormat="1" ht="12.75">
      <c r="A137" s="225" t="s">
        <v>38</v>
      </c>
      <c r="B137" s="264">
        <f t="shared" si="15"/>
        <v>765</v>
      </c>
      <c r="C137" s="264">
        <f t="shared" si="15"/>
        <v>1022</v>
      </c>
      <c r="D137" s="264">
        <f t="shared" si="15"/>
        <v>900</v>
      </c>
      <c r="E137" s="305">
        <f t="shared" si="16"/>
        <v>901</v>
      </c>
      <c r="F137" s="264">
        <f t="shared" si="16"/>
        <v>1304</v>
      </c>
      <c r="G137" s="264">
        <f t="shared" si="16"/>
        <v>1271</v>
      </c>
      <c r="H137" s="264" t="s">
        <v>21</v>
      </c>
      <c r="I137" s="344"/>
      <c r="K137" s="230"/>
    </row>
    <row r="138" spans="1:11" s="255" customFormat="1" ht="12.75">
      <c r="A138" s="250" t="s">
        <v>0</v>
      </c>
      <c r="B138" s="261">
        <f>SUM(B132:B137)</f>
        <v>215566</v>
      </c>
      <c r="C138" s="261">
        <f>SUM(C132:C137)</f>
        <v>251127</v>
      </c>
      <c r="D138" s="261" t="s">
        <v>21</v>
      </c>
      <c r="E138" s="307">
        <f>SUM(E132:E137)</f>
        <v>257492</v>
      </c>
      <c r="F138" s="261">
        <f>SUM(F132:F137)</f>
        <v>264618</v>
      </c>
      <c r="G138" s="261">
        <f>SUM(G132:G137)</f>
        <v>204669</v>
      </c>
      <c r="H138" s="261" t="s">
        <v>21</v>
      </c>
      <c r="I138" s="341"/>
      <c r="K138" s="230"/>
    </row>
    <row r="139" spans="1:11" s="255" customFormat="1" ht="12.75">
      <c r="A139" s="266" t="s">
        <v>197</v>
      </c>
      <c r="B139" s="259"/>
      <c r="E139" s="310"/>
      <c r="K139" s="230"/>
    </row>
    <row r="140" spans="1:11" s="255" customFormat="1" ht="12.75">
      <c r="A140" s="246" t="s">
        <v>198</v>
      </c>
      <c r="B140" s="259"/>
      <c r="E140" s="310"/>
      <c r="K140" s="230"/>
    </row>
    <row r="141" spans="2:11" s="255" customFormat="1" ht="12.75">
      <c r="B141" s="259"/>
      <c r="E141" s="310"/>
      <c r="K141" s="230"/>
    </row>
    <row r="142" spans="2:11" s="255" customFormat="1" ht="12.75">
      <c r="B142" s="259"/>
      <c r="E142" s="310"/>
      <c r="K142" s="230"/>
    </row>
    <row r="143" spans="2:11" s="255" customFormat="1" ht="12.75">
      <c r="B143" s="259"/>
      <c r="E143" s="310"/>
      <c r="K143" s="230"/>
    </row>
    <row r="144" spans="2:11" s="255" customFormat="1" ht="12.75">
      <c r="B144" s="259"/>
      <c r="E144" s="310"/>
      <c r="K144" s="230"/>
    </row>
    <row r="145" spans="2:11" s="255" customFormat="1" ht="12.75">
      <c r="B145" s="259"/>
      <c r="E145" s="310"/>
      <c r="K145" s="230"/>
    </row>
    <row r="146" spans="2:11" s="255" customFormat="1" ht="12.75">
      <c r="B146" s="259"/>
      <c r="E146" s="310"/>
      <c r="K146" s="230"/>
    </row>
    <row r="147" spans="2:11" s="255" customFormat="1" ht="12.75">
      <c r="B147" s="259"/>
      <c r="E147" s="310"/>
      <c r="K147" s="230"/>
    </row>
    <row r="148" spans="2:11" s="255" customFormat="1" ht="12.75">
      <c r="B148" s="259"/>
      <c r="E148" s="310"/>
      <c r="K148" s="230"/>
    </row>
    <row r="149" spans="2:11" s="255" customFormat="1" ht="12.75">
      <c r="B149" s="259"/>
      <c r="E149" s="310"/>
      <c r="K149" s="230"/>
    </row>
    <row r="150" spans="2:11" s="255" customFormat="1" ht="12.75">
      <c r="B150" s="259"/>
      <c r="E150" s="310"/>
      <c r="K150" s="230"/>
    </row>
    <row r="151" spans="2:11" s="255" customFormat="1" ht="12.75">
      <c r="B151" s="259"/>
      <c r="E151" s="310"/>
      <c r="K151" s="230"/>
    </row>
    <row r="152" spans="2:11" s="255" customFormat="1" ht="12.75">
      <c r="B152" s="259"/>
      <c r="E152" s="310"/>
      <c r="K152" s="230"/>
    </row>
    <row r="153" spans="2:11" s="255" customFormat="1" ht="12.75">
      <c r="B153" s="259"/>
      <c r="E153" s="310"/>
      <c r="K153" s="230"/>
    </row>
    <row r="154" spans="2:11" s="255" customFormat="1" ht="12.75">
      <c r="B154" s="259"/>
      <c r="E154" s="310"/>
      <c r="K154" s="230"/>
    </row>
    <row r="155" spans="2:11" s="255" customFormat="1" ht="12.75">
      <c r="B155" s="259"/>
      <c r="E155" s="310"/>
      <c r="K155" s="230"/>
    </row>
    <row r="156" spans="2:11" s="255" customFormat="1" ht="12.75">
      <c r="B156" s="259"/>
      <c r="E156" s="310"/>
      <c r="K156" s="230"/>
    </row>
    <row r="157" spans="2:11" s="255" customFormat="1" ht="12.75">
      <c r="B157" s="259"/>
      <c r="E157" s="310"/>
      <c r="K157" s="230"/>
    </row>
    <row r="158" spans="2:11" s="255" customFormat="1" ht="12.75">
      <c r="B158" s="259"/>
      <c r="E158" s="310"/>
      <c r="K158" s="230"/>
    </row>
    <row r="159" spans="2:11" s="255" customFormat="1" ht="12.75">
      <c r="B159" s="259"/>
      <c r="E159" s="310"/>
      <c r="K159" s="230"/>
    </row>
    <row r="160" spans="2:11" s="255" customFormat="1" ht="12.75">
      <c r="B160" s="259"/>
      <c r="E160" s="310"/>
      <c r="K160" s="230"/>
    </row>
    <row r="161" spans="2:11" s="255" customFormat="1" ht="12.75">
      <c r="B161" s="259"/>
      <c r="E161" s="310"/>
      <c r="K161" s="230"/>
    </row>
    <row r="162" spans="2:11" s="255" customFormat="1" ht="12.75">
      <c r="B162" s="259"/>
      <c r="E162" s="310"/>
      <c r="K162" s="230"/>
    </row>
    <row r="163" spans="2:11" s="255" customFormat="1" ht="12.75">
      <c r="B163" s="259"/>
      <c r="E163" s="310"/>
      <c r="K163" s="230"/>
    </row>
    <row r="164" spans="2:11" s="255" customFormat="1" ht="12.75">
      <c r="B164" s="259"/>
      <c r="E164" s="310"/>
      <c r="K164" s="230"/>
    </row>
    <row r="165" spans="2:11" s="255" customFormat="1" ht="12.75">
      <c r="B165" s="259"/>
      <c r="E165" s="310"/>
      <c r="K165" s="230"/>
    </row>
    <row r="166" spans="2:11" s="255" customFormat="1" ht="12.75">
      <c r="B166" s="259"/>
      <c r="E166" s="310"/>
      <c r="K166" s="230"/>
    </row>
    <row r="167" spans="2:11" s="255" customFormat="1" ht="12.75">
      <c r="B167" s="259"/>
      <c r="E167" s="310"/>
      <c r="K167" s="230"/>
    </row>
    <row r="168" spans="2:11" s="255" customFormat="1" ht="12.75">
      <c r="B168" s="259"/>
      <c r="E168" s="310"/>
      <c r="K168" s="230"/>
    </row>
    <row r="169" spans="2:11" s="255" customFormat="1" ht="12.75">
      <c r="B169" s="259"/>
      <c r="E169" s="310"/>
      <c r="K169" s="230"/>
    </row>
    <row r="170" spans="2:11" s="255" customFormat="1" ht="12.75">
      <c r="B170" s="259"/>
      <c r="E170" s="310"/>
      <c r="K170" s="230"/>
    </row>
    <row r="171" spans="2:11" s="255" customFormat="1" ht="12.75">
      <c r="B171" s="259"/>
      <c r="E171" s="310"/>
      <c r="K171" s="230"/>
    </row>
    <row r="172" spans="2:11" s="255" customFormat="1" ht="12.75">
      <c r="B172" s="259"/>
      <c r="E172" s="310"/>
      <c r="K172" s="230"/>
    </row>
    <row r="173" spans="2:11" s="255" customFormat="1" ht="12.75">
      <c r="B173" s="259"/>
      <c r="E173" s="310"/>
      <c r="K173" s="230"/>
    </row>
    <row r="174" spans="2:11" s="255" customFormat="1" ht="12.75">
      <c r="B174" s="259"/>
      <c r="E174" s="310"/>
      <c r="K174" s="230"/>
    </row>
    <row r="175" spans="2:11" s="255" customFormat="1" ht="12.75">
      <c r="B175" s="259"/>
      <c r="E175" s="310"/>
      <c r="K175" s="230"/>
    </row>
    <row r="176" spans="2:11" s="255" customFormat="1" ht="12.75">
      <c r="B176" s="259"/>
      <c r="E176" s="310"/>
      <c r="K176" s="230"/>
    </row>
    <row r="177" spans="2:11" s="255" customFormat="1" ht="12.75">
      <c r="B177" s="259"/>
      <c r="E177" s="310"/>
      <c r="K177" s="230"/>
    </row>
    <row r="178" spans="2:11" s="255" customFormat="1" ht="12.75">
      <c r="B178" s="259"/>
      <c r="E178" s="310"/>
      <c r="K178" s="230"/>
    </row>
    <row r="179" spans="2:11" s="255" customFormat="1" ht="12.75">
      <c r="B179" s="259"/>
      <c r="E179" s="310"/>
      <c r="K179" s="230"/>
    </row>
    <row r="180" spans="2:11" s="255" customFormat="1" ht="12.75">
      <c r="B180" s="259"/>
      <c r="E180" s="310"/>
      <c r="K180" s="230"/>
    </row>
    <row r="181" spans="2:11" s="255" customFormat="1" ht="12.75">
      <c r="B181" s="259"/>
      <c r="E181" s="310"/>
      <c r="K181" s="230"/>
    </row>
    <row r="182" spans="2:11" s="255" customFormat="1" ht="12.75">
      <c r="B182" s="259"/>
      <c r="E182" s="310"/>
      <c r="K182" s="230"/>
    </row>
    <row r="183" spans="2:11" s="255" customFormat="1" ht="12.75">
      <c r="B183" s="259"/>
      <c r="E183" s="310"/>
      <c r="K183" s="230"/>
    </row>
    <row r="184" spans="2:11" s="255" customFormat="1" ht="12.75">
      <c r="B184" s="259"/>
      <c r="E184" s="310"/>
      <c r="K184" s="230"/>
    </row>
    <row r="185" spans="2:11" s="255" customFormat="1" ht="12.75">
      <c r="B185" s="259"/>
      <c r="E185" s="310"/>
      <c r="K185" s="230"/>
    </row>
    <row r="186" spans="2:11" s="255" customFormat="1" ht="12.75">
      <c r="B186" s="259"/>
      <c r="E186" s="310"/>
      <c r="K186" s="230"/>
    </row>
    <row r="187" spans="2:11" s="255" customFormat="1" ht="12.75">
      <c r="B187" s="259"/>
      <c r="E187" s="310"/>
      <c r="K187" s="230"/>
    </row>
    <row r="188" spans="2:11" s="255" customFormat="1" ht="12.75">
      <c r="B188" s="259"/>
      <c r="E188" s="310"/>
      <c r="K188" s="230"/>
    </row>
    <row r="189" spans="2:11" s="255" customFormat="1" ht="12.75">
      <c r="B189" s="259"/>
      <c r="E189" s="310"/>
      <c r="K189" s="230"/>
    </row>
    <row r="190" spans="2:11" s="255" customFormat="1" ht="12.75">
      <c r="B190" s="259"/>
      <c r="E190" s="310"/>
      <c r="K190" s="230"/>
    </row>
    <row r="191" spans="2:11" s="255" customFormat="1" ht="12.75">
      <c r="B191" s="259"/>
      <c r="E191" s="310"/>
      <c r="K191" s="230"/>
    </row>
    <row r="192" spans="2:11" s="255" customFormat="1" ht="12.75">
      <c r="B192" s="259"/>
      <c r="E192" s="310"/>
      <c r="K192" s="230"/>
    </row>
    <row r="193" spans="2:11" s="255" customFormat="1" ht="12.75">
      <c r="B193" s="259"/>
      <c r="E193" s="310"/>
      <c r="K193" s="230"/>
    </row>
    <row r="194" spans="2:11" s="255" customFormat="1" ht="12.75">
      <c r="B194" s="259"/>
      <c r="E194" s="310"/>
      <c r="K194" s="230"/>
    </row>
    <row r="195" spans="2:11" s="255" customFormat="1" ht="12.75">
      <c r="B195" s="259"/>
      <c r="E195" s="310"/>
      <c r="K195" s="230"/>
    </row>
    <row r="196" spans="2:11" s="255" customFormat="1" ht="12.75">
      <c r="B196" s="259"/>
      <c r="E196" s="310"/>
      <c r="K196" s="230"/>
    </row>
    <row r="197" spans="2:11" s="255" customFormat="1" ht="12.75">
      <c r="B197" s="259"/>
      <c r="E197" s="310"/>
      <c r="K197" s="230"/>
    </row>
    <row r="198" spans="2:11" s="255" customFormat="1" ht="12.75">
      <c r="B198" s="259"/>
      <c r="E198" s="310"/>
      <c r="K198" s="230"/>
    </row>
    <row r="199" spans="2:11" s="255" customFormat="1" ht="12.75">
      <c r="B199" s="259"/>
      <c r="E199" s="310"/>
      <c r="K199" s="230"/>
    </row>
    <row r="200" spans="2:11" s="255" customFormat="1" ht="12.75">
      <c r="B200" s="259"/>
      <c r="E200" s="310"/>
      <c r="K200" s="230"/>
    </row>
    <row r="201" spans="2:11" s="255" customFormat="1" ht="12.75">
      <c r="B201" s="259"/>
      <c r="E201" s="310"/>
      <c r="K201" s="230"/>
    </row>
    <row r="202" spans="2:11" s="255" customFormat="1" ht="12.75">
      <c r="B202" s="259"/>
      <c r="E202" s="310"/>
      <c r="K202" s="230"/>
    </row>
    <row r="203" spans="2:11" s="255" customFormat="1" ht="12.75">
      <c r="B203" s="259"/>
      <c r="E203" s="310"/>
      <c r="K203" s="230"/>
    </row>
    <row r="204" spans="2:11" s="255" customFormat="1" ht="12.75">
      <c r="B204" s="259"/>
      <c r="E204" s="310"/>
      <c r="K204" s="230"/>
    </row>
    <row r="205" spans="2:11" s="255" customFormat="1" ht="12.75">
      <c r="B205" s="259"/>
      <c r="E205" s="310"/>
      <c r="K205" s="230"/>
    </row>
    <row r="206" spans="2:11" s="255" customFormat="1" ht="12.75">
      <c r="B206" s="259"/>
      <c r="E206" s="310"/>
      <c r="K206" s="230"/>
    </row>
    <row r="207" spans="2:11" s="255" customFormat="1" ht="12.75">
      <c r="B207" s="259"/>
      <c r="E207" s="310"/>
      <c r="K207" s="230"/>
    </row>
    <row r="208" spans="2:11" s="255" customFormat="1" ht="12.75">
      <c r="B208" s="259"/>
      <c r="E208" s="310"/>
      <c r="K208" s="230"/>
    </row>
    <row r="209" spans="2:11" s="255" customFormat="1" ht="12.75">
      <c r="B209" s="259"/>
      <c r="E209" s="310"/>
      <c r="K209" s="230"/>
    </row>
    <row r="210" spans="2:11" s="255" customFormat="1" ht="12.75">
      <c r="B210" s="259"/>
      <c r="E210" s="310"/>
      <c r="K210" s="230"/>
    </row>
    <row r="211" spans="2:11" s="255" customFormat="1" ht="12.75">
      <c r="B211" s="259"/>
      <c r="E211" s="310"/>
      <c r="K211" s="230"/>
    </row>
    <row r="212" spans="2:11" s="255" customFormat="1" ht="12.75">
      <c r="B212" s="259"/>
      <c r="E212" s="310"/>
      <c r="K212" s="230"/>
    </row>
    <row r="213" spans="2:11" s="255" customFormat="1" ht="12.75">
      <c r="B213" s="259"/>
      <c r="E213" s="310"/>
      <c r="K213" s="230"/>
    </row>
    <row r="214" spans="2:11" s="255" customFormat="1" ht="12.75">
      <c r="B214" s="259"/>
      <c r="E214" s="310"/>
      <c r="K214" s="230"/>
    </row>
    <row r="215" spans="2:11" s="255" customFormat="1" ht="12.75">
      <c r="B215" s="259"/>
      <c r="E215" s="310"/>
      <c r="K215" s="230"/>
    </row>
    <row r="216" spans="2:11" s="255" customFormat="1" ht="12.75">
      <c r="B216" s="259"/>
      <c r="E216" s="310"/>
      <c r="K216" s="230"/>
    </row>
    <row r="217" spans="2:11" s="255" customFormat="1" ht="12.75">
      <c r="B217" s="259"/>
      <c r="E217" s="310"/>
      <c r="K217" s="230"/>
    </row>
    <row r="218" spans="2:11" s="255" customFormat="1" ht="12.75">
      <c r="B218" s="259"/>
      <c r="E218" s="310"/>
      <c r="K218" s="230"/>
    </row>
    <row r="219" spans="2:11" s="255" customFormat="1" ht="12.75">
      <c r="B219" s="259"/>
      <c r="E219" s="310"/>
      <c r="K219" s="230"/>
    </row>
    <row r="220" spans="2:11" s="255" customFormat="1" ht="12.75">
      <c r="B220" s="259"/>
      <c r="E220" s="310"/>
      <c r="K220" s="230"/>
    </row>
    <row r="221" spans="2:11" s="255" customFormat="1" ht="12.75">
      <c r="B221" s="259"/>
      <c r="E221" s="310"/>
      <c r="K221" s="230"/>
    </row>
    <row r="222" spans="2:11" s="255" customFormat="1" ht="12.75">
      <c r="B222" s="259"/>
      <c r="E222" s="310"/>
      <c r="K222" s="230"/>
    </row>
    <row r="223" spans="2:11" s="255" customFormat="1" ht="12.75">
      <c r="B223" s="259"/>
      <c r="E223" s="310"/>
      <c r="K223" s="230"/>
    </row>
    <row r="224" spans="2:11" s="255" customFormat="1" ht="12.75">
      <c r="B224" s="259"/>
      <c r="E224" s="310"/>
      <c r="K224" s="230"/>
    </row>
    <row r="225" spans="2:11" s="255" customFormat="1" ht="12.75">
      <c r="B225" s="259"/>
      <c r="E225" s="310"/>
      <c r="K225" s="230"/>
    </row>
    <row r="226" spans="2:11" s="255" customFormat="1" ht="12.75">
      <c r="B226" s="259"/>
      <c r="E226" s="310"/>
      <c r="K226" s="230"/>
    </row>
    <row r="227" spans="2:11" s="255" customFormat="1" ht="12.75">
      <c r="B227" s="259"/>
      <c r="E227" s="310"/>
      <c r="K227" s="230"/>
    </row>
    <row r="228" spans="2:11" s="255" customFormat="1" ht="12.75">
      <c r="B228" s="259"/>
      <c r="E228" s="310"/>
      <c r="K228" s="230"/>
    </row>
    <row r="229" spans="2:11" s="255" customFormat="1" ht="12.75">
      <c r="B229" s="259"/>
      <c r="E229" s="310"/>
      <c r="K229" s="230"/>
    </row>
    <row r="230" spans="2:11" s="255" customFormat="1" ht="12.75">
      <c r="B230" s="259"/>
      <c r="E230" s="310"/>
      <c r="K230" s="230"/>
    </row>
    <row r="231" spans="2:11" s="255" customFormat="1" ht="12.75">
      <c r="B231" s="259"/>
      <c r="E231" s="310"/>
      <c r="K231" s="230"/>
    </row>
    <row r="232" spans="2:11" s="255" customFormat="1" ht="12.75">
      <c r="B232" s="259"/>
      <c r="E232" s="310"/>
      <c r="K232" s="230"/>
    </row>
    <row r="233" spans="2:11" s="255" customFormat="1" ht="12.75">
      <c r="B233" s="259"/>
      <c r="E233" s="310"/>
      <c r="K233" s="230"/>
    </row>
    <row r="234" spans="2:11" s="255" customFormat="1" ht="12.75">
      <c r="B234" s="259"/>
      <c r="E234" s="310"/>
      <c r="K234" s="230"/>
    </row>
    <row r="235" spans="2:11" s="255" customFormat="1" ht="12.75">
      <c r="B235" s="259"/>
      <c r="E235" s="310"/>
      <c r="K235" s="230"/>
    </row>
    <row r="236" spans="2:11" s="255" customFormat="1" ht="12.75">
      <c r="B236" s="259"/>
      <c r="E236" s="310"/>
      <c r="K236" s="230"/>
    </row>
    <row r="237" spans="2:11" s="255" customFormat="1" ht="12.75">
      <c r="B237" s="259"/>
      <c r="E237" s="310"/>
      <c r="K237" s="230"/>
    </row>
    <row r="238" spans="2:11" s="255" customFormat="1" ht="12.75">
      <c r="B238" s="259"/>
      <c r="E238" s="310"/>
      <c r="K238" s="230"/>
    </row>
    <row r="239" spans="2:11" s="255" customFormat="1" ht="12.75">
      <c r="B239" s="259"/>
      <c r="E239" s="310"/>
      <c r="K239" s="230"/>
    </row>
    <row r="240" spans="2:11" s="255" customFormat="1" ht="12.75">
      <c r="B240" s="259"/>
      <c r="E240" s="310"/>
      <c r="K240" s="230"/>
    </row>
    <row r="241" spans="2:11" s="255" customFormat="1" ht="12.75">
      <c r="B241" s="259"/>
      <c r="E241" s="310"/>
      <c r="K241" s="230"/>
    </row>
    <row r="242" spans="2:11" s="255" customFormat="1" ht="12.75">
      <c r="B242" s="259"/>
      <c r="E242" s="310"/>
      <c r="K242" s="230"/>
    </row>
    <row r="243" spans="2:11" s="255" customFormat="1" ht="12.75">
      <c r="B243" s="259"/>
      <c r="E243" s="310"/>
      <c r="K243" s="230"/>
    </row>
    <row r="244" spans="2:11" s="255" customFormat="1" ht="12.75">
      <c r="B244" s="259"/>
      <c r="E244" s="310"/>
      <c r="K244" s="230"/>
    </row>
    <row r="245" spans="2:11" s="255" customFormat="1" ht="12.75">
      <c r="B245" s="259"/>
      <c r="E245" s="310"/>
      <c r="K245" s="230"/>
    </row>
    <row r="246" spans="2:11" s="255" customFormat="1" ht="12.75">
      <c r="B246" s="259"/>
      <c r="E246" s="310"/>
      <c r="K246" s="230"/>
    </row>
    <row r="247" spans="2:11" s="255" customFormat="1" ht="12.75">
      <c r="B247" s="259"/>
      <c r="E247" s="310"/>
      <c r="K247" s="230"/>
    </row>
    <row r="248" spans="2:11" s="255" customFormat="1" ht="12.75">
      <c r="B248" s="259"/>
      <c r="E248" s="310"/>
      <c r="K248" s="230"/>
    </row>
    <row r="249" spans="2:11" s="255" customFormat="1" ht="12.75">
      <c r="B249" s="259"/>
      <c r="E249" s="310"/>
      <c r="K249" s="230"/>
    </row>
    <row r="250" spans="2:11" s="255" customFormat="1" ht="12.75">
      <c r="B250" s="259"/>
      <c r="E250" s="310"/>
      <c r="K250" s="230"/>
    </row>
    <row r="251" spans="2:11" s="255" customFormat="1" ht="12.75">
      <c r="B251" s="259"/>
      <c r="E251" s="310"/>
      <c r="K251" s="230"/>
    </row>
    <row r="252" spans="2:11" s="255" customFormat="1" ht="12.75">
      <c r="B252" s="259"/>
      <c r="E252" s="310"/>
      <c r="K252" s="230"/>
    </row>
    <row r="253" spans="2:11" s="255" customFormat="1" ht="12.75">
      <c r="B253" s="259"/>
      <c r="E253" s="310"/>
      <c r="K253" s="230"/>
    </row>
    <row r="254" spans="2:11" s="255" customFormat="1" ht="12.75">
      <c r="B254" s="259"/>
      <c r="E254" s="310"/>
      <c r="K254" s="230"/>
    </row>
    <row r="255" spans="2:11" s="255" customFormat="1" ht="12.75">
      <c r="B255" s="259"/>
      <c r="E255" s="310"/>
      <c r="K255" s="230"/>
    </row>
    <row r="256" spans="2:11" s="255" customFormat="1" ht="12.75">
      <c r="B256" s="259"/>
      <c r="E256" s="310"/>
      <c r="K256" s="230"/>
    </row>
    <row r="257" spans="2:11" s="255" customFormat="1" ht="12.75">
      <c r="B257" s="259"/>
      <c r="E257" s="310"/>
      <c r="K257" s="230"/>
    </row>
    <row r="258" spans="2:11" s="255" customFormat="1" ht="12.75">
      <c r="B258" s="259"/>
      <c r="E258" s="310"/>
      <c r="K258" s="230"/>
    </row>
    <row r="259" spans="2:11" s="255" customFormat="1" ht="12.75">
      <c r="B259" s="259"/>
      <c r="E259" s="310"/>
      <c r="K259" s="230"/>
    </row>
    <row r="260" spans="2:11" s="255" customFormat="1" ht="12.75">
      <c r="B260" s="259"/>
      <c r="E260" s="310"/>
      <c r="K260" s="230"/>
    </row>
    <row r="261" spans="2:11" s="255" customFormat="1" ht="12.75">
      <c r="B261" s="259"/>
      <c r="E261" s="310"/>
      <c r="K261" s="230"/>
    </row>
    <row r="262" spans="2:11" s="255" customFormat="1" ht="12.75">
      <c r="B262" s="259"/>
      <c r="E262" s="310"/>
      <c r="K262" s="230"/>
    </row>
    <row r="263" spans="2:11" s="255" customFormat="1" ht="12.75">
      <c r="B263" s="259"/>
      <c r="E263" s="310"/>
      <c r="K263" s="230"/>
    </row>
    <row r="264" spans="2:11" s="255" customFormat="1" ht="12.75">
      <c r="B264" s="259"/>
      <c r="E264" s="310"/>
      <c r="K264" s="230"/>
    </row>
    <row r="265" spans="2:11" s="255" customFormat="1" ht="12.75">
      <c r="B265" s="259"/>
      <c r="E265" s="310"/>
      <c r="K265" s="230"/>
    </row>
    <row r="266" spans="2:11" s="255" customFormat="1" ht="12.75">
      <c r="B266" s="259"/>
      <c r="E266" s="310"/>
      <c r="K266" s="230"/>
    </row>
    <row r="267" spans="2:11" s="255" customFormat="1" ht="12.75">
      <c r="B267" s="259"/>
      <c r="E267" s="310"/>
      <c r="K267" s="230"/>
    </row>
    <row r="268" spans="2:11" s="255" customFormat="1" ht="12.75">
      <c r="B268" s="259"/>
      <c r="E268" s="310"/>
      <c r="K268" s="230"/>
    </row>
    <row r="269" spans="2:11" s="255" customFormat="1" ht="12.75">
      <c r="B269" s="259"/>
      <c r="E269" s="310"/>
      <c r="K269" s="230"/>
    </row>
    <row r="270" spans="2:11" s="255" customFormat="1" ht="12.75">
      <c r="B270" s="259"/>
      <c r="E270" s="310"/>
      <c r="K270" s="230"/>
    </row>
    <row r="271" spans="2:11" s="255" customFormat="1" ht="12.75">
      <c r="B271" s="259"/>
      <c r="E271" s="310"/>
      <c r="K271" s="230"/>
    </row>
    <row r="272" spans="2:11" s="255" customFormat="1" ht="12.75">
      <c r="B272" s="259"/>
      <c r="E272" s="310"/>
      <c r="K272" s="230"/>
    </row>
    <row r="273" spans="2:11" s="255" customFormat="1" ht="12.75">
      <c r="B273" s="259"/>
      <c r="E273" s="310"/>
      <c r="K273" s="230"/>
    </row>
    <row r="274" spans="2:11" s="255" customFormat="1" ht="12.75">
      <c r="B274" s="259"/>
      <c r="E274" s="310"/>
      <c r="K274" s="230"/>
    </row>
    <row r="275" spans="2:11" s="255" customFormat="1" ht="12.75">
      <c r="B275" s="259"/>
      <c r="E275" s="310"/>
      <c r="K275" s="230"/>
    </row>
    <row r="276" spans="2:11" s="255" customFormat="1" ht="12.75">
      <c r="B276" s="259"/>
      <c r="E276" s="310"/>
      <c r="K276" s="230"/>
    </row>
    <row r="277" spans="2:11" s="255" customFormat="1" ht="12.75">
      <c r="B277" s="259"/>
      <c r="E277" s="310"/>
      <c r="K277" s="230"/>
    </row>
    <row r="278" spans="2:11" s="255" customFormat="1" ht="12.75">
      <c r="B278" s="259"/>
      <c r="E278" s="310"/>
      <c r="K278" s="230"/>
    </row>
    <row r="279" spans="2:11" s="255" customFormat="1" ht="12.75">
      <c r="B279" s="259"/>
      <c r="E279" s="310"/>
      <c r="K279" s="230"/>
    </row>
    <row r="280" spans="2:11" s="255" customFormat="1" ht="12.75">
      <c r="B280" s="259"/>
      <c r="E280" s="310"/>
      <c r="K280" s="230"/>
    </row>
    <row r="281" spans="2:11" s="255" customFormat="1" ht="12.75">
      <c r="B281" s="259"/>
      <c r="E281" s="310"/>
      <c r="K281" s="230"/>
    </row>
    <row r="282" spans="2:11" s="255" customFormat="1" ht="12.75">
      <c r="B282" s="259"/>
      <c r="E282" s="310"/>
      <c r="K282" s="230"/>
    </row>
    <row r="283" spans="2:11" s="255" customFormat="1" ht="12.75">
      <c r="B283" s="259"/>
      <c r="E283" s="310"/>
      <c r="K283" s="230"/>
    </row>
    <row r="284" spans="2:11" s="255" customFormat="1" ht="12.75">
      <c r="B284" s="259"/>
      <c r="E284" s="310"/>
      <c r="K284" s="230"/>
    </row>
    <row r="285" spans="2:11" s="255" customFormat="1" ht="12.75">
      <c r="B285" s="259"/>
      <c r="E285" s="310"/>
      <c r="K285" s="230"/>
    </row>
    <row r="286" spans="2:11" s="255" customFormat="1" ht="12.75">
      <c r="B286" s="259"/>
      <c r="E286" s="310"/>
      <c r="K286" s="230"/>
    </row>
    <row r="287" spans="2:11" s="255" customFormat="1" ht="12.75">
      <c r="B287" s="259"/>
      <c r="E287" s="310"/>
      <c r="K287" s="230"/>
    </row>
    <row r="288" spans="2:11" s="255" customFormat="1" ht="12.75">
      <c r="B288" s="259"/>
      <c r="E288" s="310"/>
      <c r="K288" s="230"/>
    </row>
    <row r="289" spans="2:11" s="255" customFormat="1" ht="12.75">
      <c r="B289" s="259"/>
      <c r="E289" s="310"/>
      <c r="K289" s="230"/>
    </row>
    <row r="290" spans="2:11" s="255" customFormat="1" ht="12.75">
      <c r="B290" s="259"/>
      <c r="E290" s="310"/>
      <c r="K290" s="230"/>
    </row>
    <row r="291" spans="2:11" s="255" customFormat="1" ht="12.75">
      <c r="B291" s="259"/>
      <c r="E291" s="310"/>
      <c r="K291" s="230"/>
    </row>
    <row r="292" spans="2:11" s="255" customFormat="1" ht="12.75">
      <c r="B292" s="259"/>
      <c r="E292" s="310"/>
      <c r="K292" s="230"/>
    </row>
    <row r="293" spans="2:11" s="255" customFormat="1" ht="12.75">
      <c r="B293" s="259"/>
      <c r="E293" s="310"/>
      <c r="K293" s="230"/>
    </row>
    <row r="294" spans="2:11" s="255" customFormat="1" ht="12.75">
      <c r="B294" s="259"/>
      <c r="E294" s="310"/>
      <c r="K294" s="230"/>
    </row>
    <row r="295" spans="2:11" s="255" customFormat="1" ht="12.75">
      <c r="B295" s="259"/>
      <c r="E295" s="310"/>
      <c r="K295" s="230"/>
    </row>
    <row r="296" spans="2:11" s="255" customFormat="1" ht="12.75">
      <c r="B296" s="259"/>
      <c r="E296" s="310"/>
      <c r="K296" s="230"/>
    </row>
    <row r="297" spans="2:11" s="255" customFormat="1" ht="12.75">
      <c r="B297" s="259"/>
      <c r="E297" s="310"/>
      <c r="K297" s="230"/>
    </row>
    <row r="298" spans="2:11" s="255" customFormat="1" ht="12.75">
      <c r="B298" s="259"/>
      <c r="E298" s="310"/>
      <c r="K298" s="230"/>
    </row>
    <row r="299" spans="2:11" s="255" customFormat="1" ht="12.75">
      <c r="B299" s="259"/>
      <c r="E299" s="310"/>
      <c r="K299" s="230"/>
    </row>
    <row r="300" spans="2:11" s="255" customFormat="1" ht="12.75">
      <c r="B300" s="259"/>
      <c r="E300" s="310"/>
      <c r="K300" s="230"/>
    </row>
    <row r="301" spans="2:11" s="255" customFormat="1" ht="12.75">
      <c r="B301" s="259"/>
      <c r="E301" s="310"/>
      <c r="K301" s="230"/>
    </row>
    <row r="302" spans="2:11" s="255" customFormat="1" ht="12.75">
      <c r="B302" s="259"/>
      <c r="E302" s="310"/>
      <c r="K302" s="230"/>
    </row>
    <row r="303" spans="2:11" s="255" customFormat="1" ht="12.75">
      <c r="B303" s="259"/>
      <c r="E303" s="310"/>
      <c r="K303" s="230"/>
    </row>
    <row r="304" spans="2:11" s="255" customFormat="1" ht="12.75">
      <c r="B304" s="259"/>
      <c r="E304" s="310"/>
      <c r="K304" s="230"/>
    </row>
    <row r="305" spans="2:11" s="255" customFormat="1" ht="12.75">
      <c r="B305" s="259"/>
      <c r="E305" s="310"/>
      <c r="K305" s="230"/>
    </row>
    <row r="306" spans="2:11" s="255" customFormat="1" ht="12.75">
      <c r="B306" s="259"/>
      <c r="E306" s="310"/>
      <c r="K306" s="230"/>
    </row>
    <row r="307" spans="1:6" ht="12.75">
      <c r="A307" s="255"/>
      <c r="B307" s="259"/>
      <c r="C307" s="255"/>
      <c r="D307" s="255"/>
      <c r="E307" s="310"/>
      <c r="F307" s="255"/>
    </row>
  </sheetData>
  <sheetProtection/>
  <mergeCells count="8">
    <mergeCell ref="I37:I38"/>
    <mergeCell ref="G37:G38"/>
    <mergeCell ref="H37:H38"/>
    <mergeCell ref="B71:B72"/>
    <mergeCell ref="C71:C72"/>
    <mergeCell ref="D71:D72"/>
    <mergeCell ref="E71:E72"/>
    <mergeCell ref="F71:F72"/>
  </mergeCells>
  <printOptions/>
  <pageMargins left="0.75" right="0.75" top="1" bottom="1" header="0.4921259845" footer="0.4921259845"/>
  <pageSetup fitToHeight="0" fitToWidth="1" horizontalDpi="300" verticalDpi="300" orientation="portrait" paperSize="9" scale="76" r:id="rId1"/>
  <rowBreaks count="1" manualBreakCount="1">
    <brk id="6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G71"/>
  <sheetViews>
    <sheetView workbookViewId="0" topLeftCell="A1">
      <selection activeCell="E44" sqref="E44"/>
    </sheetView>
  </sheetViews>
  <sheetFormatPr defaultColWidth="11.421875" defaultRowHeight="12.75"/>
  <cols>
    <col min="1" max="1" width="61.421875" style="0" customWidth="1"/>
  </cols>
  <sheetData>
    <row r="1" spans="1:7" s="247" customFormat="1" ht="39" customHeight="1">
      <c r="A1" s="176" t="s">
        <v>283</v>
      </c>
      <c r="D1" s="255"/>
      <c r="E1" s="255"/>
      <c r="F1" s="255"/>
      <c r="G1" s="230"/>
    </row>
    <row r="2" spans="1:7" s="247" customFormat="1" ht="12.75">
      <c r="A2" s="249" t="s">
        <v>284</v>
      </c>
      <c r="D2" s="255"/>
      <c r="E2" s="255"/>
      <c r="F2" s="255"/>
      <c r="G2" s="230"/>
    </row>
    <row r="4" spans="1:5" ht="12.75">
      <c r="A4" s="250"/>
      <c r="B4" s="251">
        <v>2012</v>
      </c>
      <c r="C4" s="251">
        <v>2013</v>
      </c>
      <c r="D4" s="251">
        <v>2014</v>
      </c>
      <c r="E4" s="251">
        <v>2015</v>
      </c>
    </row>
    <row r="5" spans="1:5" ht="12.75">
      <c r="A5" s="324"/>
      <c r="B5" s="325"/>
      <c r="C5" s="325"/>
      <c r="D5" s="325"/>
      <c r="E5" s="325"/>
    </row>
    <row r="6" spans="1:5" ht="12.75">
      <c r="A6" s="252" t="s">
        <v>39</v>
      </c>
      <c r="B6" s="224" t="s">
        <v>21</v>
      </c>
      <c r="C6" s="253">
        <f>SUM(C7:C15)</f>
        <v>708</v>
      </c>
      <c r="D6" s="253">
        <f>SUM(D7:D15)</f>
        <v>821</v>
      </c>
      <c r="E6" s="253">
        <f>SUM(E7:E15)</f>
        <v>709</v>
      </c>
    </row>
    <row r="7" spans="1:5" ht="12.75">
      <c r="A7" s="223" t="s">
        <v>74</v>
      </c>
      <c r="B7" s="224" t="s">
        <v>21</v>
      </c>
      <c r="C7" s="224">
        <v>55</v>
      </c>
      <c r="D7" s="224">
        <v>62</v>
      </c>
      <c r="E7" s="224">
        <v>53</v>
      </c>
    </row>
    <row r="8" spans="1:5" ht="12.75">
      <c r="A8" s="223" t="s">
        <v>75</v>
      </c>
      <c r="B8" s="224" t="s">
        <v>21</v>
      </c>
      <c r="C8" s="224">
        <v>100</v>
      </c>
      <c r="D8" s="224">
        <v>95</v>
      </c>
      <c r="E8" s="224">
        <v>99</v>
      </c>
    </row>
    <row r="9" spans="1:5" ht="12.75">
      <c r="A9" s="223" t="s">
        <v>40</v>
      </c>
      <c r="B9" s="224" t="s">
        <v>21</v>
      </c>
      <c r="C9" s="224">
        <v>176</v>
      </c>
      <c r="D9" s="224">
        <v>206</v>
      </c>
      <c r="E9" s="224">
        <v>201</v>
      </c>
    </row>
    <row r="10" spans="1:5" ht="12.75">
      <c r="A10" s="223" t="s">
        <v>41</v>
      </c>
      <c r="B10" s="224" t="s">
        <v>21</v>
      </c>
      <c r="C10" s="224">
        <v>19</v>
      </c>
      <c r="D10" s="224">
        <v>12</v>
      </c>
      <c r="E10" s="224">
        <v>14</v>
      </c>
    </row>
    <row r="11" spans="1:5" ht="12.75">
      <c r="A11" s="223" t="s">
        <v>285</v>
      </c>
      <c r="B11" s="224" t="s">
        <v>21</v>
      </c>
      <c r="C11" s="224">
        <v>160</v>
      </c>
      <c r="D11" s="224">
        <v>251</v>
      </c>
      <c r="E11" s="224">
        <v>173</v>
      </c>
    </row>
    <row r="12" spans="1:5" ht="12.75">
      <c r="A12" s="223" t="s">
        <v>101</v>
      </c>
      <c r="B12" s="224" t="s">
        <v>21</v>
      </c>
      <c r="C12" s="224">
        <v>142</v>
      </c>
      <c r="D12" s="224">
        <v>76</v>
      </c>
      <c r="E12" s="224">
        <v>55</v>
      </c>
    </row>
    <row r="13" spans="1:5" ht="12.75">
      <c r="A13" s="223" t="s">
        <v>76</v>
      </c>
      <c r="B13" s="224" t="s">
        <v>21</v>
      </c>
      <c r="C13" s="224">
        <v>5</v>
      </c>
      <c r="D13" s="224">
        <v>9</v>
      </c>
      <c r="E13" s="224">
        <v>3</v>
      </c>
    </row>
    <row r="14" spans="1:5" ht="12.75">
      <c r="A14" s="225" t="s">
        <v>226</v>
      </c>
      <c r="B14" s="224" t="s">
        <v>21</v>
      </c>
      <c r="C14" s="224">
        <v>51</v>
      </c>
      <c r="D14" s="224">
        <v>110</v>
      </c>
      <c r="E14" s="224">
        <v>111</v>
      </c>
    </row>
    <row r="15" spans="1:5" ht="12.75">
      <c r="A15" s="223"/>
      <c r="B15" s="224"/>
      <c r="C15" s="224"/>
      <c r="D15" s="224"/>
      <c r="E15" s="224"/>
    </row>
    <row r="16" spans="1:5" s="193" customFormat="1" ht="12.75">
      <c r="A16" s="323" t="s">
        <v>42</v>
      </c>
      <c r="B16" s="253">
        <f>SUM(B17:B21)</f>
        <v>12958</v>
      </c>
      <c r="C16" s="253">
        <f>SUM(C17:C21)</f>
        <v>14716</v>
      </c>
      <c r="D16" s="253">
        <f>SUM(D17:D22)</f>
        <v>15353</v>
      </c>
      <c r="E16" s="253">
        <f>SUM(E17:E22)</f>
        <v>16256</v>
      </c>
    </row>
    <row r="17" spans="1:5" ht="12.75">
      <c r="A17" s="223" t="s">
        <v>286</v>
      </c>
      <c r="B17" s="224"/>
      <c r="C17" s="224"/>
      <c r="D17" s="224"/>
      <c r="E17" s="224"/>
    </row>
    <row r="18" spans="1:5" ht="12.75">
      <c r="A18" s="223" t="s">
        <v>46</v>
      </c>
      <c r="B18" s="224">
        <v>153</v>
      </c>
      <c r="C18" s="224">
        <v>233</v>
      </c>
      <c r="D18" s="224">
        <v>381</v>
      </c>
      <c r="E18" s="224">
        <v>1137</v>
      </c>
    </row>
    <row r="19" spans="1:5" ht="12.75">
      <c r="A19" s="223" t="s">
        <v>47</v>
      </c>
      <c r="B19" s="224">
        <v>6622</v>
      </c>
      <c r="C19" s="224">
        <v>7283</v>
      </c>
      <c r="D19" s="224">
        <v>7269</v>
      </c>
      <c r="E19" s="224">
        <v>7129</v>
      </c>
    </row>
    <row r="20" spans="1:5" ht="12.75">
      <c r="A20" s="223" t="s">
        <v>48</v>
      </c>
      <c r="B20" s="224">
        <v>2136</v>
      </c>
      <c r="C20" s="224">
        <v>2038</v>
      </c>
      <c r="D20" s="224">
        <v>2206</v>
      </c>
      <c r="E20" s="224">
        <v>2199</v>
      </c>
    </row>
    <row r="21" spans="1:5" ht="12.75">
      <c r="A21" s="223" t="s">
        <v>49</v>
      </c>
      <c r="B21" s="224">
        <v>4047</v>
      </c>
      <c r="C21" s="224">
        <v>5162</v>
      </c>
      <c r="D21" s="224">
        <v>5497</v>
      </c>
      <c r="E21" s="224">
        <v>5791</v>
      </c>
    </row>
    <row r="22" spans="1:5" ht="12.75">
      <c r="A22" s="252"/>
      <c r="B22" s="224"/>
      <c r="C22" s="253"/>
      <c r="D22" s="253"/>
      <c r="E22" s="253"/>
    </row>
    <row r="23" spans="1:5" s="193" customFormat="1" ht="12.75">
      <c r="A23" s="323" t="s">
        <v>51</v>
      </c>
      <c r="B23" s="253">
        <f>SUM(B24:B28)</f>
        <v>1124</v>
      </c>
      <c r="C23" s="253">
        <f>SUM(C24:C28)</f>
        <v>1246</v>
      </c>
      <c r="D23" s="253">
        <f>SUM(D24:D28)</f>
        <v>1537</v>
      </c>
      <c r="E23" s="253">
        <f>SUM(E24:E28)</f>
        <v>1536</v>
      </c>
    </row>
    <row r="24" spans="1:5" ht="12.75">
      <c r="A24" s="223" t="s">
        <v>110</v>
      </c>
      <c r="B24" s="224">
        <v>74</v>
      </c>
      <c r="C24" s="224">
        <v>82</v>
      </c>
      <c r="D24" s="224">
        <v>78</v>
      </c>
      <c r="E24" s="224">
        <v>42</v>
      </c>
    </row>
    <row r="25" spans="1:5" ht="12.75">
      <c r="A25" s="223" t="s">
        <v>287</v>
      </c>
      <c r="B25" s="224">
        <v>78</v>
      </c>
      <c r="C25" s="224">
        <v>94</v>
      </c>
      <c r="D25" s="224">
        <v>55</v>
      </c>
      <c r="E25" s="224">
        <v>62</v>
      </c>
    </row>
    <row r="26" spans="1:5" ht="12.75">
      <c r="A26" s="223" t="s">
        <v>54</v>
      </c>
      <c r="B26" s="224">
        <v>246</v>
      </c>
      <c r="C26" s="224">
        <v>172</v>
      </c>
      <c r="D26" s="224">
        <v>372</v>
      </c>
      <c r="E26" s="224">
        <v>420</v>
      </c>
    </row>
    <row r="27" spans="1:5" ht="12.75">
      <c r="A27" s="223" t="s">
        <v>288</v>
      </c>
      <c r="B27" s="224">
        <f>128+200</f>
        <v>328</v>
      </c>
      <c r="C27" s="224">
        <f>121+219</f>
        <v>340</v>
      </c>
      <c r="D27" s="224">
        <v>368</v>
      </c>
      <c r="E27" s="224">
        <v>398</v>
      </c>
    </row>
    <row r="28" spans="1:5" ht="12.75">
      <c r="A28" s="223" t="s">
        <v>289</v>
      </c>
      <c r="B28" s="224">
        <v>398</v>
      </c>
      <c r="C28" s="224">
        <v>558</v>
      </c>
      <c r="D28" s="224">
        <v>664</v>
      </c>
      <c r="E28" s="224">
        <v>614</v>
      </c>
    </row>
    <row r="29" spans="1:5" ht="12.75">
      <c r="A29" s="223" t="s">
        <v>290</v>
      </c>
      <c r="B29" s="224">
        <v>36</v>
      </c>
      <c r="C29" s="224">
        <v>30</v>
      </c>
      <c r="D29" s="224">
        <v>48</v>
      </c>
      <c r="E29" s="224">
        <v>34</v>
      </c>
    </row>
    <row r="30" spans="1:5" ht="12.75">
      <c r="A30" s="223" t="s">
        <v>291</v>
      </c>
      <c r="B30" s="224" t="s">
        <v>21</v>
      </c>
      <c r="C30" s="224">
        <v>307</v>
      </c>
      <c r="D30" s="224">
        <v>376</v>
      </c>
      <c r="E30" s="224">
        <v>148</v>
      </c>
    </row>
    <row r="31" spans="1:5" ht="12.75">
      <c r="A31" s="223" t="s">
        <v>316</v>
      </c>
      <c r="B31" s="224" t="s">
        <v>34</v>
      </c>
      <c r="C31" s="224" t="s">
        <v>34</v>
      </c>
      <c r="D31" s="224" t="s">
        <v>34</v>
      </c>
      <c r="E31" s="224">
        <v>24</v>
      </c>
    </row>
    <row r="32" spans="1:5" ht="12.75">
      <c r="A32" s="223" t="s">
        <v>317</v>
      </c>
      <c r="B32" s="224" t="s">
        <v>34</v>
      </c>
      <c r="C32" s="224" t="s">
        <v>34</v>
      </c>
      <c r="D32" s="224" t="s">
        <v>34</v>
      </c>
      <c r="E32" s="224">
        <v>8</v>
      </c>
    </row>
    <row r="33" spans="1:5" ht="12.75">
      <c r="A33" s="223" t="s">
        <v>292</v>
      </c>
      <c r="B33" s="224" t="s">
        <v>21</v>
      </c>
      <c r="C33" s="224" t="s">
        <v>34</v>
      </c>
      <c r="D33" s="224">
        <v>25</v>
      </c>
      <c r="E33" s="224" t="s">
        <v>34</v>
      </c>
    </row>
    <row r="34" spans="1:5" ht="12.75">
      <c r="A34" s="223" t="s">
        <v>293</v>
      </c>
      <c r="B34" s="224" t="s">
        <v>21</v>
      </c>
      <c r="C34" s="224">
        <v>23</v>
      </c>
      <c r="D34" s="224">
        <v>25</v>
      </c>
      <c r="E34" s="224" t="s">
        <v>34</v>
      </c>
    </row>
    <row r="35" spans="1:5" ht="12.75">
      <c r="A35" s="223"/>
      <c r="B35" s="224"/>
      <c r="C35" s="224"/>
      <c r="D35" s="224"/>
      <c r="E35" s="224"/>
    </row>
    <row r="36" spans="1:5" s="193" customFormat="1" ht="12.75">
      <c r="A36" s="323" t="s">
        <v>56</v>
      </c>
      <c r="B36" s="253">
        <f>SUM(B37:B39)</f>
        <v>4445</v>
      </c>
      <c r="C36" s="253">
        <f>SUM(C37:C39)</f>
        <v>5510</v>
      </c>
      <c r="D36" s="253">
        <f>SUM(D37:D39)</f>
        <v>6083</v>
      </c>
      <c r="E36" s="253">
        <f>SUM(E37:E39)</f>
        <v>7480</v>
      </c>
    </row>
    <row r="37" spans="1:5" ht="12.75">
      <c r="A37" s="223" t="s">
        <v>96</v>
      </c>
      <c r="B37" s="224">
        <v>1457</v>
      </c>
      <c r="C37" s="224">
        <v>1841</v>
      </c>
      <c r="D37" s="224">
        <v>1686</v>
      </c>
      <c r="E37" s="224">
        <v>2147</v>
      </c>
    </row>
    <row r="38" spans="1:5" ht="12.75">
      <c r="A38" s="223" t="s">
        <v>60</v>
      </c>
      <c r="B38" s="224">
        <v>1364</v>
      </c>
      <c r="C38" s="224">
        <v>1608</v>
      </c>
      <c r="D38" s="224">
        <v>1672</v>
      </c>
      <c r="E38" s="224">
        <v>1666</v>
      </c>
    </row>
    <row r="39" spans="1:5" ht="12.75">
      <c r="A39" s="223" t="s">
        <v>97</v>
      </c>
      <c r="B39" s="224">
        <v>1624</v>
      </c>
      <c r="C39" s="224">
        <v>2061</v>
      </c>
      <c r="D39" s="224">
        <v>2725</v>
      </c>
      <c r="E39" s="224">
        <v>3667</v>
      </c>
    </row>
    <row r="40" spans="1:5" ht="12.75">
      <c r="A40" s="223" t="s">
        <v>105</v>
      </c>
      <c r="B40" s="224"/>
      <c r="C40" s="224"/>
      <c r="D40" s="224"/>
      <c r="E40" s="224"/>
    </row>
    <row r="41" spans="1:5" ht="12.75">
      <c r="A41" s="223"/>
      <c r="B41" s="224"/>
      <c r="C41" s="224"/>
      <c r="D41" s="224"/>
      <c r="E41" s="224"/>
    </row>
    <row r="42" spans="1:5" s="193" customFormat="1" ht="12.75">
      <c r="A42" s="323" t="s">
        <v>9</v>
      </c>
      <c r="B42" s="253" t="s">
        <v>21</v>
      </c>
      <c r="C42" s="253">
        <f>SUM(C43:C44)</f>
        <v>13</v>
      </c>
      <c r="D42" s="253">
        <f>SUM(D43:D44)</f>
        <v>13</v>
      </c>
      <c r="E42" s="253">
        <f>SUM(E43:E44)</f>
        <v>10</v>
      </c>
    </row>
    <row r="43" spans="1:5" s="193" customFormat="1" ht="12.75">
      <c r="A43" s="223" t="s">
        <v>294</v>
      </c>
      <c r="B43" s="224" t="s">
        <v>21</v>
      </c>
      <c r="C43" s="224">
        <v>13</v>
      </c>
      <c r="D43" s="224">
        <v>13</v>
      </c>
      <c r="E43" s="224">
        <v>10</v>
      </c>
    </row>
    <row r="44" spans="1:5" s="193" customFormat="1" ht="12.75">
      <c r="A44" s="223"/>
      <c r="B44" s="224"/>
      <c r="C44" s="224"/>
      <c r="D44" s="224"/>
      <c r="E44" s="224"/>
    </row>
    <row r="45" spans="1:5" ht="12.75">
      <c r="A45" s="331" t="s">
        <v>299</v>
      </c>
      <c r="B45" s="326" t="s">
        <v>21</v>
      </c>
      <c r="C45" s="332">
        <f>C6+C16+C23+C36+C42</f>
        <v>22193</v>
      </c>
      <c r="D45" s="332">
        <f>D6+D16+D23+D36+D42</f>
        <v>23807</v>
      </c>
      <c r="E45" s="332">
        <f>E6+E16+E23+E36+E42</f>
        <v>25991</v>
      </c>
    </row>
    <row r="46" ht="12.75">
      <c r="A46" s="223" t="s">
        <v>297</v>
      </c>
    </row>
    <row r="47" ht="12.75">
      <c r="A47" s="223"/>
    </row>
    <row r="48" ht="12.75">
      <c r="A48" s="223"/>
    </row>
    <row r="49" ht="12.75">
      <c r="A49" s="223"/>
    </row>
    <row r="50" ht="12.75">
      <c r="A50" s="223"/>
    </row>
    <row r="51" ht="12.75">
      <c r="A51" s="223"/>
    </row>
    <row r="52" ht="12.75">
      <c r="A52" s="223"/>
    </row>
    <row r="53" ht="12.75">
      <c r="A53" s="223"/>
    </row>
    <row r="54" ht="12.75">
      <c r="A54" s="223"/>
    </row>
    <row r="55" ht="12.75">
      <c r="A55" s="223"/>
    </row>
    <row r="56" ht="12.75">
      <c r="A56" s="223"/>
    </row>
    <row r="57" ht="12.75">
      <c r="A57" s="223"/>
    </row>
    <row r="58" ht="12.75">
      <c r="A58" s="223"/>
    </row>
    <row r="59" ht="12.75">
      <c r="A59" s="223"/>
    </row>
    <row r="60" ht="12.75">
      <c r="A60" s="223"/>
    </row>
    <row r="61" ht="12.75">
      <c r="A61" s="223"/>
    </row>
    <row r="62" ht="12.75">
      <c r="A62" s="223"/>
    </row>
    <row r="63" ht="12.75">
      <c r="A63" s="223"/>
    </row>
    <row r="64" ht="12.75">
      <c r="A64" s="223"/>
    </row>
    <row r="65" ht="12.75">
      <c r="A65" s="223"/>
    </row>
    <row r="66" ht="12.75">
      <c r="A66" s="223"/>
    </row>
    <row r="67" ht="12.75">
      <c r="A67" s="223"/>
    </row>
    <row r="68" ht="12.75">
      <c r="A68" s="223"/>
    </row>
    <row r="69" ht="12.75">
      <c r="A69" s="223"/>
    </row>
    <row r="70" ht="12.75">
      <c r="A70" s="223"/>
    </row>
    <row r="71" ht="12.75">
      <c r="A71" s="22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annuel du transport routier de marchandises ed 2016</dc:title>
  <dc:subject>Formation</dc:subject>
  <dc:creator>SOeS</dc:creator>
  <cp:keywords/>
  <dc:description/>
  <cp:lastModifiedBy>JAMIN</cp:lastModifiedBy>
  <cp:lastPrinted>2011-11-03T18:24:23Z</cp:lastPrinted>
  <dcterms:created xsi:type="dcterms:W3CDTF">2006-11-20T08:48:21Z</dcterms:created>
  <dcterms:modified xsi:type="dcterms:W3CDTF">2017-04-10T11:14:32Z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