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TERNET\Thème Energies Climat\Données régionales\2019_region_par_region\"/>
    </mc:Choice>
  </mc:AlternateContent>
  <bookViews>
    <workbookView xWindow="0" yWindow="0" windowWidth="20490" windowHeight="7320"/>
  </bookViews>
  <sheets>
    <sheet name="Mayotte" sheetId="36" r:id="rId1"/>
    <sheet name="La Réunion" sheetId="35" r:id="rId2"/>
    <sheet name="Martinique" sheetId="34" r:id="rId3"/>
    <sheet name="Guyane" sheetId="33" r:id="rId4"/>
    <sheet name="Guadeloupe" sheetId="21" r:id="rId5"/>
    <sheet name="TOUS DROM" sheetId="37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4" l="1"/>
  <c r="B18" i="21" l="1"/>
  <c r="B18" i="35"/>
  <c r="F9" i="21" l="1"/>
  <c r="F20" i="21" s="1"/>
  <c r="H20" i="21" s="1"/>
  <c r="F9" i="33"/>
  <c r="F20" i="33" s="1"/>
  <c r="H20" i="33" s="1"/>
  <c r="F9" i="34"/>
  <c r="F20" i="34" s="1"/>
  <c r="H20" i="34" s="1"/>
  <c r="F9" i="36"/>
  <c r="H20" i="36" s="1"/>
  <c r="F9" i="35"/>
  <c r="F20" i="35" s="1"/>
  <c r="H20" i="35" s="1"/>
  <c r="F20" i="36" l="1"/>
  <c r="H220" i="37"/>
  <c r="H221" i="37"/>
  <c r="H222" i="37"/>
  <c r="H218" i="37"/>
  <c r="H188" i="37"/>
  <c r="H189" i="37"/>
  <c r="H190" i="37"/>
  <c r="H186" i="37"/>
  <c r="H124" i="37"/>
  <c r="H125" i="37"/>
  <c r="H126" i="37"/>
  <c r="H122" i="37"/>
  <c r="H92" i="37"/>
  <c r="H93" i="37"/>
  <c r="H94" i="37"/>
  <c r="H90" i="37"/>
  <c r="H60" i="37"/>
  <c r="H61" i="37"/>
  <c r="H62" i="37"/>
  <c r="H58" i="37"/>
  <c r="H28" i="37"/>
  <c r="H29" i="37"/>
  <c r="H30" i="37"/>
  <c r="H26" i="37"/>
  <c r="I32" i="37" l="1"/>
  <c r="H32" i="37"/>
  <c r="G32" i="37"/>
  <c r="F32" i="37"/>
  <c r="E32" i="37"/>
  <c r="D32" i="37"/>
  <c r="C32" i="37"/>
  <c r="B32" i="37"/>
  <c r="I30" i="37"/>
  <c r="G30" i="37"/>
  <c r="F30" i="37"/>
  <c r="E30" i="37"/>
  <c r="D30" i="37"/>
  <c r="C30" i="37"/>
  <c r="B30" i="37"/>
  <c r="I29" i="37"/>
  <c r="G29" i="37"/>
  <c r="F29" i="37"/>
  <c r="E29" i="37"/>
  <c r="D29" i="37"/>
  <c r="C29" i="37"/>
  <c r="B29" i="37"/>
  <c r="I28" i="37"/>
  <c r="G28" i="37"/>
  <c r="F28" i="37"/>
  <c r="E28" i="37"/>
  <c r="D28" i="37"/>
  <c r="C28" i="37"/>
  <c r="B28" i="37"/>
  <c r="I27" i="37"/>
  <c r="H27" i="37"/>
  <c r="H31" i="37" s="1"/>
  <c r="G27" i="37"/>
  <c r="F27" i="37"/>
  <c r="E27" i="37"/>
  <c r="D27" i="37"/>
  <c r="C27" i="37"/>
  <c r="B27" i="37"/>
  <c r="I26" i="37"/>
  <c r="G26" i="37"/>
  <c r="F26" i="37"/>
  <c r="E26" i="37"/>
  <c r="D26" i="37"/>
  <c r="C26" i="37"/>
  <c r="B26" i="37"/>
  <c r="I24" i="37"/>
  <c r="H24" i="37"/>
  <c r="G24" i="37"/>
  <c r="F24" i="37"/>
  <c r="E24" i="37"/>
  <c r="D24" i="37"/>
  <c r="C24" i="37"/>
  <c r="B24" i="37"/>
  <c r="I23" i="37"/>
  <c r="H23" i="37"/>
  <c r="G23" i="37"/>
  <c r="F23" i="37"/>
  <c r="E23" i="37"/>
  <c r="D23" i="37"/>
  <c r="C23" i="37"/>
  <c r="B23" i="37"/>
  <c r="I22" i="37"/>
  <c r="H22" i="37"/>
  <c r="G22" i="37"/>
  <c r="F22" i="37"/>
  <c r="E22" i="37"/>
  <c r="D22" i="37"/>
  <c r="C22" i="37"/>
  <c r="B22" i="37"/>
  <c r="I21" i="37"/>
  <c r="H21" i="37"/>
  <c r="G21" i="37"/>
  <c r="F21" i="37"/>
  <c r="E21" i="37"/>
  <c r="D21" i="37"/>
  <c r="C21" i="37"/>
  <c r="B21" i="37"/>
  <c r="I20" i="37"/>
  <c r="G20" i="37"/>
  <c r="F20" i="37"/>
  <c r="E20" i="37"/>
  <c r="D20" i="37"/>
  <c r="C20" i="37"/>
  <c r="B20" i="37"/>
  <c r="I19" i="37"/>
  <c r="G19" i="37"/>
  <c r="F19" i="37"/>
  <c r="E19" i="37"/>
  <c r="B19" i="37"/>
  <c r="I17" i="37"/>
  <c r="H17" i="37"/>
  <c r="G17" i="37"/>
  <c r="F17" i="37"/>
  <c r="E17" i="37"/>
  <c r="D17" i="37"/>
  <c r="C17" i="37"/>
  <c r="B17" i="37"/>
  <c r="I16" i="37"/>
  <c r="H16" i="37"/>
  <c r="G16" i="37"/>
  <c r="F16" i="37"/>
  <c r="E16" i="37"/>
  <c r="D16" i="37"/>
  <c r="C16" i="37"/>
  <c r="B16" i="37"/>
  <c r="I15" i="37"/>
  <c r="H15" i="37"/>
  <c r="G15" i="37"/>
  <c r="F15" i="37"/>
  <c r="E15" i="37"/>
  <c r="D15" i="37"/>
  <c r="C15" i="37"/>
  <c r="B15" i="37"/>
  <c r="I14" i="37"/>
  <c r="H14" i="37"/>
  <c r="G14" i="37"/>
  <c r="F14" i="37"/>
  <c r="E14" i="37"/>
  <c r="D14" i="37"/>
  <c r="C14" i="37"/>
  <c r="B14" i="37"/>
  <c r="I13" i="37"/>
  <c r="H13" i="37"/>
  <c r="G13" i="37"/>
  <c r="F13" i="37"/>
  <c r="E13" i="37"/>
  <c r="D13" i="37"/>
  <c r="C13" i="37"/>
  <c r="B13" i="37"/>
  <c r="I12" i="37"/>
  <c r="H12" i="37"/>
  <c r="G12" i="37"/>
  <c r="F12" i="37"/>
  <c r="E12" i="37"/>
  <c r="D12" i="37"/>
  <c r="C12" i="37"/>
  <c r="B12" i="37"/>
  <c r="I11" i="37"/>
  <c r="H11" i="37"/>
  <c r="G11" i="37"/>
  <c r="F11" i="37"/>
  <c r="E11" i="37"/>
  <c r="D11" i="37"/>
  <c r="C11" i="37"/>
  <c r="B11" i="37"/>
  <c r="I10" i="37"/>
  <c r="H10" i="37"/>
  <c r="G10" i="37"/>
  <c r="F10" i="37"/>
  <c r="E10" i="37"/>
  <c r="D10" i="37"/>
  <c r="C10" i="37"/>
  <c r="B10" i="37"/>
  <c r="I9" i="37"/>
  <c r="I18" i="37" s="1"/>
  <c r="H9" i="37"/>
  <c r="H18" i="37" s="1"/>
  <c r="G9" i="37"/>
  <c r="G18" i="37" s="1"/>
  <c r="F9" i="37"/>
  <c r="E9" i="37"/>
  <c r="E18" i="37" s="1"/>
  <c r="D9" i="37"/>
  <c r="C9" i="37"/>
  <c r="B9" i="37"/>
  <c r="B18" i="37" s="1"/>
  <c r="J32" i="36"/>
  <c r="I31" i="36"/>
  <c r="I33" i="36" s="1"/>
  <c r="H31" i="36"/>
  <c r="F31" i="36"/>
  <c r="F33" i="36" s="1"/>
  <c r="E31" i="36"/>
  <c r="E33" i="36" s="1"/>
  <c r="D31" i="36"/>
  <c r="D33" i="36" s="1"/>
  <c r="C31" i="36"/>
  <c r="C33" i="36" s="1"/>
  <c r="B31" i="36"/>
  <c r="B33" i="36" s="1"/>
  <c r="J30" i="36"/>
  <c r="J29" i="36"/>
  <c r="J28" i="36"/>
  <c r="J27" i="36"/>
  <c r="J26" i="36"/>
  <c r="I25" i="36"/>
  <c r="F25" i="36"/>
  <c r="E25" i="36"/>
  <c r="C25" i="36"/>
  <c r="B25" i="36"/>
  <c r="J24" i="36"/>
  <c r="J23" i="36"/>
  <c r="J22" i="36"/>
  <c r="J21" i="36"/>
  <c r="I18" i="36"/>
  <c r="H18" i="36"/>
  <c r="F18" i="36"/>
  <c r="E18" i="36"/>
  <c r="D18" i="36"/>
  <c r="C18" i="36"/>
  <c r="B18" i="36"/>
  <c r="J17" i="36"/>
  <c r="J16" i="36"/>
  <c r="J15" i="36"/>
  <c r="J14" i="36"/>
  <c r="J13" i="36"/>
  <c r="J12" i="36"/>
  <c r="J11" i="36"/>
  <c r="J10" i="36"/>
  <c r="J9" i="36"/>
  <c r="J32" i="35"/>
  <c r="I31" i="35"/>
  <c r="I33" i="35" s="1"/>
  <c r="H31" i="35"/>
  <c r="F31" i="35"/>
  <c r="F33" i="35" s="1"/>
  <c r="E31" i="35"/>
  <c r="E33" i="35" s="1"/>
  <c r="D31" i="35"/>
  <c r="D33" i="35" s="1"/>
  <c r="C31" i="35"/>
  <c r="C33" i="35" s="1"/>
  <c r="B31" i="35"/>
  <c r="B33" i="35" s="1"/>
  <c r="J30" i="35"/>
  <c r="J29" i="35"/>
  <c r="J28" i="35"/>
  <c r="J27" i="35"/>
  <c r="J26" i="35"/>
  <c r="I25" i="35"/>
  <c r="F25" i="35"/>
  <c r="E25" i="35"/>
  <c r="C25" i="35"/>
  <c r="B25" i="35"/>
  <c r="J24" i="35"/>
  <c r="J23" i="35"/>
  <c r="J22" i="35"/>
  <c r="J21" i="35"/>
  <c r="I18" i="35"/>
  <c r="H18" i="35"/>
  <c r="F18" i="35"/>
  <c r="E18" i="35"/>
  <c r="D18" i="35"/>
  <c r="C18" i="35"/>
  <c r="J17" i="35"/>
  <c r="J16" i="35"/>
  <c r="J15" i="35"/>
  <c r="J14" i="35"/>
  <c r="J13" i="35"/>
  <c r="J12" i="35"/>
  <c r="J11" i="35"/>
  <c r="J10" i="35"/>
  <c r="J9" i="35"/>
  <c r="J32" i="34"/>
  <c r="I31" i="34"/>
  <c r="I33" i="34" s="1"/>
  <c r="H31" i="34"/>
  <c r="F31" i="34"/>
  <c r="F33" i="34" s="1"/>
  <c r="E31" i="34"/>
  <c r="E33" i="34" s="1"/>
  <c r="D31" i="34"/>
  <c r="D33" i="34" s="1"/>
  <c r="C31" i="34"/>
  <c r="C33" i="34" s="1"/>
  <c r="B31" i="34"/>
  <c r="B33" i="34" s="1"/>
  <c r="J30" i="34"/>
  <c r="J29" i="34"/>
  <c r="J28" i="34"/>
  <c r="J27" i="34"/>
  <c r="J26" i="34"/>
  <c r="I25" i="34"/>
  <c r="F25" i="34"/>
  <c r="E25" i="34"/>
  <c r="B25" i="34"/>
  <c r="J24" i="34"/>
  <c r="J23" i="34"/>
  <c r="J22" i="34"/>
  <c r="J21" i="34"/>
  <c r="I18" i="34"/>
  <c r="H18" i="34"/>
  <c r="F18" i="34"/>
  <c r="E18" i="34"/>
  <c r="D18" i="34"/>
  <c r="C18" i="34"/>
  <c r="B18" i="34"/>
  <c r="J17" i="34"/>
  <c r="J16" i="34"/>
  <c r="J15" i="34"/>
  <c r="J14" i="34"/>
  <c r="J13" i="34"/>
  <c r="J12" i="34"/>
  <c r="J11" i="34"/>
  <c r="J10" i="34"/>
  <c r="J9" i="34"/>
  <c r="J32" i="33"/>
  <c r="I31" i="33"/>
  <c r="I33" i="33" s="1"/>
  <c r="H31" i="33"/>
  <c r="H19" i="33" s="1"/>
  <c r="F31" i="33"/>
  <c r="F33" i="33" s="1"/>
  <c r="E31" i="33"/>
  <c r="E33" i="33" s="1"/>
  <c r="D31" i="33"/>
  <c r="D33" i="33" s="1"/>
  <c r="C31" i="33"/>
  <c r="C33" i="33" s="1"/>
  <c r="B31" i="33"/>
  <c r="B33" i="33" s="1"/>
  <c r="J30" i="33"/>
  <c r="J29" i="33"/>
  <c r="J28" i="33"/>
  <c r="J27" i="33"/>
  <c r="J26" i="33"/>
  <c r="I25" i="33"/>
  <c r="F25" i="33"/>
  <c r="E25" i="33"/>
  <c r="C25" i="33"/>
  <c r="B25" i="33"/>
  <c r="J24" i="33"/>
  <c r="J23" i="33"/>
  <c r="J22" i="33"/>
  <c r="J21" i="33"/>
  <c r="J20" i="33"/>
  <c r="I18" i="33"/>
  <c r="H18" i="33"/>
  <c r="F18" i="33"/>
  <c r="E18" i="33"/>
  <c r="D18" i="33"/>
  <c r="D19" i="33" s="1"/>
  <c r="D25" i="33" s="1"/>
  <c r="C18" i="33"/>
  <c r="B18" i="33"/>
  <c r="J17" i="33"/>
  <c r="J16" i="33"/>
  <c r="J15" i="33"/>
  <c r="J14" i="33"/>
  <c r="J13" i="33"/>
  <c r="J12" i="33"/>
  <c r="J11" i="33"/>
  <c r="J10" i="33"/>
  <c r="J9" i="33"/>
  <c r="J32" i="21"/>
  <c r="I31" i="21"/>
  <c r="I33" i="21" s="1"/>
  <c r="H31" i="21"/>
  <c r="F31" i="21"/>
  <c r="F33" i="21" s="1"/>
  <c r="E31" i="21"/>
  <c r="E33" i="21" s="1"/>
  <c r="D31" i="21"/>
  <c r="D33" i="21" s="1"/>
  <c r="C31" i="21"/>
  <c r="C33" i="21" s="1"/>
  <c r="B31" i="21"/>
  <c r="B33" i="21" s="1"/>
  <c r="J30" i="21"/>
  <c r="J29" i="21"/>
  <c r="J28" i="21"/>
  <c r="J27" i="21"/>
  <c r="J26" i="21"/>
  <c r="I25" i="21"/>
  <c r="F25" i="21"/>
  <c r="E25" i="21"/>
  <c r="C25" i="21"/>
  <c r="B25" i="21"/>
  <c r="J24" i="21"/>
  <c r="J23" i="21"/>
  <c r="J22" i="21"/>
  <c r="J21" i="21"/>
  <c r="I18" i="21"/>
  <c r="H18" i="21"/>
  <c r="F18" i="21"/>
  <c r="E18" i="21"/>
  <c r="D18" i="21"/>
  <c r="C18" i="21"/>
  <c r="J17" i="21"/>
  <c r="J16" i="21"/>
  <c r="J15" i="21"/>
  <c r="J14" i="21"/>
  <c r="J13" i="21"/>
  <c r="J12" i="21"/>
  <c r="J11" i="21"/>
  <c r="J10" i="21"/>
  <c r="J9" i="21"/>
  <c r="F18" i="37" l="1"/>
  <c r="D19" i="35"/>
  <c r="D25" i="35" s="1"/>
  <c r="E31" i="37"/>
  <c r="E33" i="37" s="1"/>
  <c r="D19" i="36"/>
  <c r="D25" i="36" s="1"/>
  <c r="I31" i="37"/>
  <c r="I33" i="37" s="1"/>
  <c r="C19" i="34"/>
  <c r="C25" i="34" s="1"/>
  <c r="D19" i="34"/>
  <c r="C19" i="37"/>
  <c r="C25" i="37" s="1"/>
  <c r="H33" i="37"/>
  <c r="D19" i="21"/>
  <c r="D25" i="21" s="1"/>
  <c r="C31" i="37"/>
  <c r="C33" i="37" s="1"/>
  <c r="B31" i="37"/>
  <c r="B33" i="37" s="1"/>
  <c r="E25" i="37"/>
  <c r="D31" i="37"/>
  <c r="D33" i="37" s="1"/>
  <c r="F31" i="37"/>
  <c r="F33" i="37" s="1"/>
  <c r="H33" i="21"/>
  <c r="H19" i="21"/>
  <c r="H25" i="21" s="1"/>
  <c r="H33" i="34"/>
  <c r="H19" i="34"/>
  <c r="H25" i="34" s="1"/>
  <c r="H33" i="35"/>
  <c r="H19" i="35"/>
  <c r="H33" i="36"/>
  <c r="H19" i="36"/>
  <c r="I25" i="37"/>
  <c r="C18" i="37"/>
  <c r="H25" i="33"/>
  <c r="H20" i="37"/>
  <c r="J20" i="37" s="1"/>
  <c r="J20" i="35"/>
  <c r="F25" i="37"/>
  <c r="J17" i="37"/>
  <c r="J21" i="37"/>
  <c r="J22" i="37"/>
  <c r="J23" i="37"/>
  <c r="J24" i="37"/>
  <c r="J32" i="37"/>
  <c r="J13" i="37"/>
  <c r="J14" i="37"/>
  <c r="J10" i="37"/>
  <c r="G31" i="37"/>
  <c r="G33" i="37" s="1"/>
  <c r="G25" i="37"/>
  <c r="J12" i="37"/>
  <c r="J11" i="37"/>
  <c r="J31" i="34"/>
  <c r="J33" i="34" s="1"/>
  <c r="J19" i="35"/>
  <c r="J31" i="35"/>
  <c r="J33" i="35" s="1"/>
  <c r="B25" i="37"/>
  <c r="J31" i="21"/>
  <c r="J33" i="21" s="1"/>
  <c r="J18" i="21"/>
  <c r="J31" i="33"/>
  <c r="J33" i="33" s="1"/>
  <c r="D18" i="37"/>
  <c r="J18" i="33"/>
  <c r="J18" i="34"/>
  <c r="J18" i="35"/>
  <c r="J18" i="36"/>
  <c r="J15" i="37"/>
  <c r="J16" i="37"/>
  <c r="J27" i="37"/>
  <c r="J29" i="37"/>
  <c r="J30" i="37"/>
  <c r="J31" i="36"/>
  <c r="J33" i="36" s="1"/>
  <c r="J28" i="37"/>
  <c r="J9" i="37"/>
  <c r="J26" i="37"/>
  <c r="J20" i="36"/>
  <c r="J20" i="34"/>
  <c r="H33" i="33"/>
  <c r="J20" i="21"/>
  <c r="J19" i="21" l="1"/>
  <c r="J25" i="21" s="1"/>
  <c r="J19" i="36"/>
  <c r="H25" i="36"/>
  <c r="J19" i="33"/>
  <c r="J25" i="33" s="1"/>
  <c r="H19" i="37"/>
  <c r="H25" i="37" s="1"/>
  <c r="J25" i="35"/>
  <c r="H25" i="35"/>
  <c r="J31" i="37"/>
  <c r="J33" i="37" s="1"/>
  <c r="J18" i="37"/>
  <c r="J25" i="36"/>
  <c r="H63" i="35" l="1"/>
  <c r="I224" i="37" l="1"/>
  <c r="H224" i="37"/>
  <c r="G224" i="37"/>
  <c r="F224" i="37"/>
  <c r="E224" i="37"/>
  <c r="D224" i="37"/>
  <c r="C224" i="37"/>
  <c r="B224" i="37"/>
  <c r="I222" i="37"/>
  <c r="G222" i="37"/>
  <c r="F222" i="37"/>
  <c r="E222" i="37"/>
  <c r="D222" i="37"/>
  <c r="C222" i="37"/>
  <c r="B222" i="37"/>
  <c r="I221" i="37"/>
  <c r="G221" i="37"/>
  <c r="F221" i="37"/>
  <c r="E221" i="37"/>
  <c r="D221" i="37"/>
  <c r="C221" i="37"/>
  <c r="B221" i="37"/>
  <c r="I220" i="37"/>
  <c r="G220" i="37"/>
  <c r="F220" i="37"/>
  <c r="E220" i="37"/>
  <c r="D220" i="37"/>
  <c r="C220" i="37"/>
  <c r="B220" i="37"/>
  <c r="I219" i="37"/>
  <c r="H219" i="37"/>
  <c r="G219" i="37"/>
  <c r="F219" i="37"/>
  <c r="E219" i="37"/>
  <c r="D219" i="37"/>
  <c r="C219" i="37"/>
  <c r="B219" i="37"/>
  <c r="I218" i="37"/>
  <c r="G218" i="37"/>
  <c r="F218" i="37"/>
  <c r="E218" i="37"/>
  <c r="D218" i="37"/>
  <c r="C218" i="37"/>
  <c r="B218" i="37"/>
  <c r="I216" i="37"/>
  <c r="H216" i="37"/>
  <c r="G216" i="37"/>
  <c r="F216" i="37"/>
  <c r="E216" i="37"/>
  <c r="D216" i="37"/>
  <c r="C216" i="37"/>
  <c r="B216" i="37"/>
  <c r="I215" i="37"/>
  <c r="H215" i="37"/>
  <c r="G215" i="37"/>
  <c r="F215" i="37"/>
  <c r="E215" i="37"/>
  <c r="D215" i="37"/>
  <c r="C215" i="37"/>
  <c r="B215" i="37"/>
  <c r="I214" i="37"/>
  <c r="H214" i="37"/>
  <c r="G214" i="37"/>
  <c r="F214" i="37"/>
  <c r="E214" i="37"/>
  <c r="D214" i="37"/>
  <c r="C214" i="37"/>
  <c r="B214" i="37"/>
  <c r="I213" i="37"/>
  <c r="H213" i="37"/>
  <c r="G213" i="37"/>
  <c r="F213" i="37"/>
  <c r="E213" i="37"/>
  <c r="D213" i="37"/>
  <c r="C213" i="37"/>
  <c r="B213" i="37"/>
  <c r="I212" i="37"/>
  <c r="G212" i="37"/>
  <c r="F212" i="37"/>
  <c r="E212" i="37"/>
  <c r="D212" i="37"/>
  <c r="C212" i="37"/>
  <c r="B212" i="37"/>
  <c r="I211" i="37"/>
  <c r="G211" i="37"/>
  <c r="F211" i="37"/>
  <c r="E211" i="37"/>
  <c r="D211" i="37"/>
  <c r="C211" i="37"/>
  <c r="B211" i="37"/>
  <c r="I209" i="37"/>
  <c r="H209" i="37"/>
  <c r="G209" i="37"/>
  <c r="F209" i="37"/>
  <c r="E209" i="37"/>
  <c r="D209" i="37"/>
  <c r="C209" i="37"/>
  <c r="B209" i="37"/>
  <c r="I208" i="37"/>
  <c r="H208" i="37"/>
  <c r="G208" i="37"/>
  <c r="F208" i="37"/>
  <c r="E208" i="37"/>
  <c r="D208" i="37"/>
  <c r="C208" i="37"/>
  <c r="B208" i="37"/>
  <c r="I207" i="37"/>
  <c r="H207" i="37"/>
  <c r="G207" i="37"/>
  <c r="F207" i="37"/>
  <c r="E207" i="37"/>
  <c r="D207" i="37"/>
  <c r="C207" i="37"/>
  <c r="B207" i="37"/>
  <c r="I206" i="37"/>
  <c r="H206" i="37"/>
  <c r="G206" i="37"/>
  <c r="F206" i="37"/>
  <c r="E206" i="37"/>
  <c r="D206" i="37"/>
  <c r="C206" i="37"/>
  <c r="B206" i="37"/>
  <c r="I205" i="37"/>
  <c r="H205" i="37"/>
  <c r="G205" i="37"/>
  <c r="F205" i="37"/>
  <c r="E205" i="37"/>
  <c r="D205" i="37"/>
  <c r="C205" i="37"/>
  <c r="B205" i="37"/>
  <c r="I204" i="37"/>
  <c r="H204" i="37"/>
  <c r="G204" i="37"/>
  <c r="F204" i="37"/>
  <c r="E204" i="37"/>
  <c r="D204" i="37"/>
  <c r="C204" i="37"/>
  <c r="B204" i="37"/>
  <c r="I203" i="37"/>
  <c r="H203" i="37"/>
  <c r="G203" i="37"/>
  <c r="F203" i="37"/>
  <c r="E203" i="37"/>
  <c r="D203" i="37"/>
  <c r="C203" i="37"/>
  <c r="B203" i="37"/>
  <c r="I202" i="37"/>
  <c r="H202" i="37"/>
  <c r="G202" i="37"/>
  <c r="F202" i="37"/>
  <c r="E202" i="37"/>
  <c r="D202" i="37"/>
  <c r="C202" i="37"/>
  <c r="B202" i="37"/>
  <c r="I201" i="37"/>
  <c r="I210" i="37" s="1"/>
  <c r="H201" i="37"/>
  <c r="H210" i="37" s="1"/>
  <c r="G201" i="37"/>
  <c r="G210" i="37" s="1"/>
  <c r="F201" i="37"/>
  <c r="E201" i="37"/>
  <c r="E210" i="37" s="1"/>
  <c r="D201" i="37"/>
  <c r="C201" i="37"/>
  <c r="B201" i="37"/>
  <c r="I192" i="37"/>
  <c r="H192" i="37"/>
  <c r="G192" i="37"/>
  <c r="F192" i="37"/>
  <c r="E192" i="37"/>
  <c r="D192" i="37"/>
  <c r="C192" i="37"/>
  <c r="B192" i="37"/>
  <c r="I190" i="37"/>
  <c r="G190" i="37"/>
  <c r="F190" i="37"/>
  <c r="E190" i="37"/>
  <c r="D190" i="37"/>
  <c r="C190" i="37"/>
  <c r="B190" i="37"/>
  <c r="I189" i="37"/>
  <c r="G189" i="37"/>
  <c r="F189" i="37"/>
  <c r="E189" i="37"/>
  <c r="D189" i="37"/>
  <c r="C189" i="37"/>
  <c r="B189" i="37"/>
  <c r="I188" i="37"/>
  <c r="G188" i="37"/>
  <c r="F188" i="37"/>
  <c r="E188" i="37"/>
  <c r="D188" i="37"/>
  <c r="C188" i="37"/>
  <c r="B188" i="37"/>
  <c r="I187" i="37"/>
  <c r="H187" i="37"/>
  <c r="G187" i="37"/>
  <c r="F187" i="37"/>
  <c r="E187" i="37"/>
  <c r="D187" i="37"/>
  <c r="C187" i="37"/>
  <c r="B187" i="37"/>
  <c r="I186" i="37"/>
  <c r="G186" i="37"/>
  <c r="F186" i="37"/>
  <c r="F191" i="37" s="1"/>
  <c r="E186" i="37"/>
  <c r="D186" i="37"/>
  <c r="C186" i="37"/>
  <c r="B186" i="37"/>
  <c r="I184" i="37"/>
  <c r="H184" i="37"/>
  <c r="G184" i="37"/>
  <c r="F184" i="37"/>
  <c r="E184" i="37"/>
  <c r="D184" i="37"/>
  <c r="C184" i="37"/>
  <c r="B184" i="37"/>
  <c r="I183" i="37"/>
  <c r="H183" i="37"/>
  <c r="G183" i="37"/>
  <c r="F183" i="37"/>
  <c r="E183" i="37"/>
  <c r="D183" i="37"/>
  <c r="C183" i="37"/>
  <c r="B183" i="37"/>
  <c r="I182" i="37"/>
  <c r="H182" i="37"/>
  <c r="G182" i="37"/>
  <c r="F182" i="37"/>
  <c r="E182" i="37"/>
  <c r="D182" i="37"/>
  <c r="C182" i="37"/>
  <c r="B182" i="37"/>
  <c r="I181" i="37"/>
  <c r="H181" i="37"/>
  <c r="G181" i="37"/>
  <c r="F181" i="37"/>
  <c r="E181" i="37"/>
  <c r="D181" i="37"/>
  <c r="C181" i="37"/>
  <c r="B181" i="37"/>
  <c r="I180" i="37"/>
  <c r="G180" i="37"/>
  <c r="F180" i="37"/>
  <c r="E180" i="37"/>
  <c r="D180" i="37"/>
  <c r="C180" i="37"/>
  <c r="B180" i="37"/>
  <c r="I179" i="37"/>
  <c r="G179" i="37"/>
  <c r="F179" i="37"/>
  <c r="E179" i="37"/>
  <c r="D179" i="37"/>
  <c r="C179" i="37"/>
  <c r="B179" i="37"/>
  <c r="I177" i="37"/>
  <c r="H177" i="37"/>
  <c r="G177" i="37"/>
  <c r="F177" i="37"/>
  <c r="E177" i="37"/>
  <c r="D177" i="37"/>
  <c r="C177" i="37"/>
  <c r="B177" i="37"/>
  <c r="I176" i="37"/>
  <c r="H176" i="37"/>
  <c r="G176" i="37"/>
  <c r="F176" i="37"/>
  <c r="E176" i="37"/>
  <c r="D176" i="37"/>
  <c r="C176" i="37"/>
  <c r="B176" i="37"/>
  <c r="I175" i="37"/>
  <c r="H175" i="37"/>
  <c r="G175" i="37"/>
  <c r="F175" i="37"/>
  <c r="E175" i="37"/>
  <c r="D175" i="37"/>
  <c r="C175" i="37"/>
  <c r="B175" i="37"/>
  <c r="I174" i="37"/>
  <c r="H174" i="37"/>
  <c r="G174" i="37"/>
  <c r="F174" i="37"/>
  <c r="E174" i="37"/>
  <c r="D174" i="37"/>
  <c r="C174" i="37"/>
  <c r="B174" i="37"/>
  <c r="I173" i="37"/>
  <c r="H173" i="37"/>
  <c r="G173" i="37"/>
  <c r="F173" i="37"/>
  <c r="E173" i="37"/>
  <c r="D173" i="37"/>
  <c r="C173" i="37"/>
  <c r="B173" i="37"/>
  <c r="I172" i="37"/>
  <c r="H172" i="37"/>
  <c r="G172" i="37"/>
  <c r="F172" i="37"/>
  <c r="E172" i="37"/>
  <c r="D172" i="37"/>
  <c r="C172" i="37"/>
  <c r="B172" i="37"/>
  <c r="I171" i="37"/>
  <c r="H171" i="37"/>
  <c r="G171" i="37"/>
  <c r="F171" i="37"/>
  <c r="E171" i="37"/>
  <c r="D171" i="37"/>
  <c r="C171" i="37"/>
  <c r="B171" i="37"/>
  <c r="I170" i="37"/>
  <c r="H170" i="37"/>
  <c r="G170" i="37"/>
  <c r="F170" i="37"/>
  <c r="E170" i="37"/>
  <c r="D170" i="37"/>
  <c r="C170" i="37"/>
  <c r="B170" i="37"/>
  <c r="I169" i="37"/>
  <c r="I178" i="37" s="1"/>
  <c r="H169" i="37"/>
  <c r="H178" i="37" s="1"/>
  <c r="G169" i="37"/>
  <c r="F169" i="37"/>
  <c r="E169" i="37"/>
  <c r="E178" i="37" s="1"/>
  <c r="D169" i="37"/>
  <c r="C169" i="37"/>
  <c r="B169" i="37"/>
  <c r="I160" i="37"/>
  <c r="H160" i="37"/>
  <c r="G160" i="37"/>
  <c r="F160" i="37"/>
  <c r="E160" i="37"/>
  <c r="D160" i="37"/>
  <c r="C160" i="37"/>
  <c r="B160" i="37"/>
  <c r="I158" i="37"/>
  <c r="H158" i="37"/>
  <c r="G158" i="37"/>
  <c r="F158" i="37"/>
  <c r="E158" i="37"/>
  <c r="D158" i="37"/>
  <c r="C158" i="37"/>
  <c r="B158" i="37"/>
  <c r="I157" i="37"/>
  <c r="H157" i="37"/>
  <c r="G157" i="37"/>
  <c r="F157" i="37"/>
  <c r="E157" i="37"/>
  <c r="D157" i="37"/>
  <c r="C157" i="37"/>
  <c r="B157" i="37"/>
  <c r="I156" i="37"/>
  <c r="H156" i="37"/>
  <c r="G156" i="37"/>
  <c r="F156" i="37"/>
  <c r="E156" i="37"/>
  <c r="D156" i="37"/>
  <c r="C156" i="37"/>
  <c r="B156" i="37"/>
  <c r="I155" i="37"/>
  <c r="H155" i="37"/>
  <c r="G155" i="37"/>
  <c r="F155" i="37"/>
  <c r="E155" i="37"/>
  <c r="D155" i="37"/>
  <c r="C155" i="37"/>
  <c r="B155" i="37"/>
  <c r="I154" i="37"/>
  <c r="H154" i="37"/>
  <c r="H159" i="37" s="1"/>
  <c r="H161" i="37" s="1"/>
  <c r="G154" i="37"/>
  <c r="F154" i="37"/>
  <c r="F159" i="37" s="1"/>
  <c r="F161" i="37" s="1"/>
  <c r="E154" i="37"/>
  <c r="D154" i="37"/>
  <c r="C154" i="37"/>
  <c r="B154" i="37"/>
  <c r="I152" i="37"/>
  <c r="H152" i="37"/>
  <c r="G152" i="37"/>
  <c r="F152" i="37"/>
  <c r="E152" i="37"/>
  <c r="D152" i="37"/>
  <c r="C152" i="37"/>
  <c r="B152" i="37"/>
  <c r="I151" i="37"/>
  <c r="H151" i="37"/>
  <c r="G151" i="37"/>
  <c r="F151" i="37"/>
  <c r="E151" i="37"/>
  <c r="D151" i="37"/>
  <c r="C151" i="37"/>
  <c r="B151" i="37"/>
  <c r="I150" i="37"/>
  <c r="H150" i="37"/>
  <c r="G150" i="37"/>
  <c r="F150" i="37"/>
  <c r="E150" i="37"/>
  <c r="D150" i="37"/>
  <c r="C150" i="37"/>
  <c r="B150" i="37"/>
  <c r="I149" i="37"/>
  <c r="H149" i="37"/>
  <c r="G149" i="37"/>
  <c r="F149" i="37"/>
  <c r="E149" i="37"/>
  <c r="D149" i="37"/>
  <c r="C149" i="37"/>
  <c r="B149" i="37"/>
  <c r="I148" i="37"/>
  <c r="G148" i="37"/>
  <c r="F148" i="37"/>
  <c r="E148" i="37"/>
  <c r="D148" i="37"/>
  <c r="C148" i="37"/>
  <c r="B148" i="37"/>
  <c r="I147" i="37"/>
  <c r="G147" i="37"/>
  <c r="F147" i="37"/>
  <c r="E147" i="37"/>
  <c r="D147" i="37"/>
  <c r="C147" i="37"/>
  <c r="B147" i="37"/>
  <c r="I145" i="37"/>
  <c r="H145" i="37"/>
  <c r="G145" i="37"/>
  <c r="F145" i="37"/>
  <c r="E145" i="37"/>
  <c r="D145" i="37"/>
  <c r="C145" i="37"/>
  <c r="B145" i="37"/>
  <c r="I144" i="37"/>
  <c r="H144" i="37"/>
  <c r="G144" i="37"/>
  <c r="F144" i="37"/>
  <c r="E144" i="37"/>
  <c r="D144" i="37"/>
  <c r="C144" i="37"/>
  <c r="B144" i="37"/>
  <c r="I143" i="37"/>
  <c r="H143" i="37"/>
  <c r="G143" i="37"/>
  <c r="F143" i="37"/>
  <c r="E143" i="37"/>
  <c r="D143" i="37"/>
  <c r="C143" i="37"/>
  <c r="B143" i="37"/>
  <c r="I142" i="37"/>
  <c r="H142" i="37"/>
  <c r="G142" i="37"/>
  <c r="F142" i="37"/>
  <c r="E142" i="37"/>
  <c r="D142" i="37"/>
  <c r="C142" i="37"/>
  <c r="B142" i="37"/>
  <c r="I141" i="37"/>
  <c r="H141" i="37"/>
  <c r="G141" i="37"/>
  <c r="F141" i="37"/>
  <c r="E141" i="37"/>
  <c r="D141" i="37"/>
  <c r="C141" i="37"/>
  <c r="B141" i="37"/>
  <c r="I140" i="37"/>
  <c r="H140" i="37"/>
  <c r="G140" i="37"/>
  <c r="F140" i="37"/>
  <c r="E140" i="37"/>
  <c r="D140" i="37"/>
  <c r="C140" i="37"/>
  <c r="B140" i="37"/>
  <c r="I139" i="37"/>
  <c r="H139" i="37"/>
  <c r="G139" i="37"/>
  <c r="F139" i="37"/>
  <c r="E139" i="37"/>
  <c r="D139" i="37"/>
  <c r="C139" i="37"/>
  <c r="B139" i="37"/>
  <c r="I138" i="37"/>
  <c r="H138" i="37"/>
  <c r="G138" i="37"/>
  <c r="F138" i="37"/>
  <c r="E138" i="37"/>
  <c r="D138" i="37"/>
  <c r="C138" i="37"/>
  <c r="B138" i="37"/>
  <c r="I137" i="37"/>
  <c r="I146" i="37" s="1"/>
  <c r="H137" i="37"/>
  <c r="G137" i="37"/>
  <c r="G146" i="37" s="1"/>
  <c r="F137" i="37"/>
  <c r="E137" i="37"/>
  <c r="D137" i="37"/>
  <c r="C137" i="37"/>
  <c r="B137" i="37"/>
  <c r="I128" i="37"/>
  <c r="H128" i="37"/>
  <c r="G128" i="37"/>
  <c r="F128" i="37"/>
  <c r="E128" i="37"/>
  <c r="D128" i="37"/>
  <c r="C128" i="37"/>
  <c r="B128" i="37"/>
  <c r="I126" i="37"/>
  <c r="G126" i="37"/>
  <c r="F126" i="37"/>
  <c r="E126" i="37"/>
  <c r="D126" i="37"/>
  <c r="C126" i="37"/>
  <c r="B126" i="37"/>
  <c r="I125" i="37"/>
  <c r="G125" i="37"/>
  <c r="F125" i="37"/>
  <c r="E125" i="37"/>
  <c r="D125" i="37"/>
  <c r="C125" i="37"/>
  <c r="B125" i="37"/>
  <c r="I124" i="37"/>
  <c r="G124" i="37"/>
  <c r="F124" i="37"/>
  <c r="E124" i="37"/>
  <c r="D124" i="37"/>
  <c r="C124" i="37"/>
  <c r="B124" i="37"/>
  <c r="I123" i="37"/>
  <c r="H123" i="37"/>
  <c r="G123" i="37"/>
  <c r="F123" i="37"/>
  <c r="E123" i="37"/>
  <c r="D123" i="37"/>
  <c r="C123" i="37"/>
  <c r="B123" i="37"/>
  <c r="I122" i="37"/>
  <c r="G122" i="37"/>
  <c r="F122" i="37"/>
  <c r="E122" i="37"/>
  <c r="D122" i="37"/>
  <c r="C122" i="37"/>
  <c r="B122" i="37"/>
  <c r="I120" i="37"/>
  <c r="H120" i="37"/>
  <c r="G120" i="37"/>
  <c r="F120" i="37"/>
  <c r="E120" i="37"/>
  <c r="D120" i="37"/>
  <c r="C120" i="37"/>
  <c r="B120" i="37"/>
  <c r="I119" i="37"/>
  <c r="H119" i="37"/>
  <c r="G119" i="37"/>
  <c r="F119" i="37"/>
  <c r="E119" i="37"/>
  <c r="D119" i="37"/>
  <c r="C119" i="37"/>
  <c r="B119" i="37"/>
  <c r="I118" i="37"/>
  <c r="H118" i="37"/>
  <c r="G118" i="37"/>
  <c r="F118" i="37"/>
  <c r="E118" i="37"/>
  <c r="D118" i="37"/>
  <c r="C118" i="37"/>
  <c r="B118" i="37"/>
  <c r="I117" i="37"/>
  <c r="H117" i="37"/>
  <c r="G117" i="37"/>
  <c r="F117" i="37"/>
  <c r="E117" i="37"/>
  <c r="D117" i="37"/>
  <c r="C117" i="37"/>
  <c r="B117" i="37"/>
  <c r="I116" i="37"/>
  <c r="G116" i="37"/>
  <c r="F116" i="37"/>
  <c r="E116" i="37"/>
  <c r="D116" i="37"/>
  <c r="C116" i="37"/>
  <c r="B116" i="37"/>
  <c r="I115" i="37"/>
  <c r="G115" i="37"/>
  <c r="F115" i="37"/>
  <c r="E115" i="37"/>
  <c r="D115" i="37"/>
  <c r="C115" i="37"/>
  <c r="B115" i="37"/>
  <c r="I113" i="37"/>
  <c r="H113" i="37"/>
  <c r="G113" i="37"/>
  <c r="F113" i="37"/>
  <c r="E113" i="37"/>
  <c r="D113" i="37"/>
  <c r="C113" i="37"/>
  <c r="B113" i="37"/>
  <c r="I112" i="37"/>
  <c r="H112" i="37"/>
  <c r="G112" i="37"/>
  <c r="F112" i="37"/>
  <c r="E112" i="37"/>
  <c r="D112" i="37"/>
  <c r="C112" i="37"/>
  <c r="B112" i="37"/>
  <c r="I111" i="37"/>
  <c r="H111" i="37"/>
  <c r="G111" i="37"/>
  <c r="F111" i="37"/>
  <c r="E111" i="37"/>
  <c r="D111" i="37"/>
  <c r="C111" i="37"/>
  <c r="B111" i="37"/>
  <c r="I110" i="37"/>
  <c r="H110" i="37"/>
  <c r="G110" i="37"/>
  <c r="F110" i="37"/>
  <c r="E110" i="37"/>
  <c r="D110" i="37"/>
  <c r="C110" i="37"/>
  <c r="B110" i="37"/>
  <c r="I109" i="37"/>
  <c r="H109" i="37"/>
  <c r="G109" i="37"/>
  <c r="F109" i="37"/>
  <c r="E109" i="37"/>
  <c r="D109" i="37"/>
  <c r="C109" i="37"/>
  <c r="B109" i="37"/>
  <c r="I108" i="37"/>
  <c r="H108" i="37"/>
  <c r="G108" i="37"/>
  <c r="F108" i="37"/>
  <c r="E108" i="37"/>
  <c r="D108" i="37"/>
  <c r="C108" i="37"/>
  <c r="B108" i="37"/>
  <c r="I107" i="37"/>
  <c r="H107" i="37"/>
  <c r="G107" i="37"/>
  <c r="F107" i="37"/>
  <c r="E107" i="37"/>
  <c r="D107" i="37"/>
  <c r="C107" i="37"/>
  <c r="B107" i="37"/>
  <c r="I106" i="37"/>
  <c r="H106" i="37"/>
  <c r="G106" i="37"/>
  <c r="F106" i="37"/>
  <c r="E106" i="37"/>
  <c r="D106" i="37"/>
  <c r="C106" i="37"/>
  <c r="B106" i="37"/>
  <c r="I105" i="37"/>
  <c r="I114" i="37" s="1"/>
  <c r="H105" i="37"/>
  <c r="H114" i="37" s="1"/>
  <c r="G105" i="37"/>
  <c r="G114" i="37" s="1"/>
  <c r="F105" i="37"/>
  <c r="E105" i="37"/>
  <c r="E114" i="37" s="1"/>
  <c r="D105" i="37"/>
  <c r="C105" i="37"/>
  <c r="B105" i="37"/>
  <c r="I96" i="37"/>
  <c r="H96" i="37"/>
  <c r="G96" i="37"/>
  <c r="F96" i="37"/>
  <c r="E96" i="37"/>
  <c r="D96" i="37"/>
  <c r="C96" i="37"/>
  <c r="B96" i="37"/>
  <c r="I94" i="37"/>
  <c r="G94" i="37"/>
  <c r="F94" i="37"/>
  <c r="E94" i="37"/>
  <c r="D94" i="37"/>
  <c r="C94" i="37"/>
  <c r="B94" i="37"/>
  <c r="I93" i="37"/>
  <c r="G93" i="37"/>
  <c r="F93" i="37"/>
  <c r="E93" i="37"/>
  <c r="D93" i="37"/>
  <c r="C93" i="37"/>
  <c r="B93" i="37"/>
  <c r="I92" i="37"/>
  <c r="G92" i="37"/>
  <c r="F92" i="37"/>
  <c r="E92" i="37"/>
  <c r="D92" i="37"/>
  <c r="C92" i="37"/>
  <c r="B92" i="37"/>
  <c r="I91" i="37"/>
  <c r="H91" i="37"/>
  <c r="G91" i="37"/>
  <c r="F91" i="37"/>
  <c r="E91" i="37"/>
  <c r="D91" i="37"/>
  <c r="C91" i="37"/>
  <c r="B91" i="37"/>
  <c r="I90" i="37"/>
  <c r="G90" i="37"/>
  <c r="F90" i="37"/>
  <c r="E90" i="37"/>
  <c r="D90" i="37"/>
  <c r="C90" i="37"/>
  <c r="B90" i="37"/>
  <c r="I88" i="37"/>
  <c r="H88" i="37"/>
  <c r="G88" i="37"/>
  <c r="F88" i="37"/>
  <c r="E88" i="37"/>
  <c r="D88" i="37"/>
  <c r="C88" i="37"/>
  <c r="B88" i="37"/>
  <c r="I87" i="37"/>
  <c r="H87" i="37"/>
  <c r="G87" i="37"/>
  <c r="F87" i="37"/>
  <c r="E87" i="37"/>
  <c r="D87" i="37"/>
  <c r="C87" i="37"/>
  <c r="B87" i="37"/>
  <c r="I86" i="37"/>
  <c r="H86" i="37"/>
  <c r="G86" i="37"/>
  <c r="F86" i="37"/>
  <c r="E86" i="37"/>
  <c r="D86" i="37"/>
  <c r="C86" i="37"/>
  <c r="B86" i="37"/>
  <c r="I85" i="37"/>
  <c r="H85" i="37"/>
  <c r="G85" i="37"/>
  <c r="F85" i="37"/>
  <c r="E85" i="37"/>
  <c r="D85" i="37"/>
  <c r="C85" i="37"/>
  <c r="B85" i="37"/>
  <c r="I84" i="37"/>
  <c r="G84" i="37"/>
  <c r="F84" i="37"/>
  <c r="E84" i="37"/>
  <c r="D84" i="37"/>
  <c r="C84" i="37"/>
  <c r="B84" i="37"/>
  <c r="I83" i="37"/>
  <c r="G83" i="37"/>
  <c r="F83" i="37"/>
  <c r="E83" i="37"/>
  <c r="D83" i="37"/>
  <c r="C83" i="37"/>
  <c r="B83" i="37"/>
  <c r="I81" i="37"/>
  <c r="H81" i="37"/>
  <c r="G81" i="37"/>
  <c r="F81" i="37"/>
  <c r="E81" i="37"/>
  <c r="D81" i="37"/>
  <c r="C81" i="37"/>
  <c r="B81" i="37"/>
  <c r="I80" i="37"/>
  <c r="H80" i="37"/>
  <c r="G80" i="37"/>
  <c r="F80" i="37"/>
  <c r="E80" i="37"/>
  <c r="D80" i="37"/>
  <c r="C80" i="37"/>
  <c r="B80" i="37"/>
  <c r="I79" i="37"/>
  <c r="H79" i="37"/>
  <c r="G79" i="37"/>
  <c r="F79" i="37"/>
  <c r="E79" i="37"/>
  <c r="D79" i="37"/>
  <c r="C79" i="37"/>
  <c r="B79" i="37"/>
  <c r="I78" i="37"/>
  <c r="H78" i="37"/>
  <c r="G78" i="37"/>
  <c r="F78" i="37"/>
  <c r="E78" i="37"/>
  <c r="D78" i="37"/>
  <c r="C78" i="37"/>
  <c r="B78" i="37"/>
  <c r="I77" i="37"/>
  <c r="H77" i="37"/>
  <c r="G77" i="37"/>
  <c r="F77" i="37"/>
  <c r="E77" i="37"/>
  <c r="D77" i="37"/>
  <c r="C77" i="37"/>
  <c r="B77" i="37"/>
  <c r="I76" i="37"/>
  <c r="H76" i="37"/>
  <c r="G76" i="37"/>
  <c r="F76" i="37"/>
  <c r="E76" i="37"/>
  <c r="D76" i="37"/>
  <c r="C76" i="37"/>
  <c r="B76" i="37"/>
  <c r="I75" i="37"/>
  <c r="H75" i="37"/>
  <c r="G75" i="37"/>
  <c r="F75" i="37"/>
  <c r="E75" i="37"/>
  <c r="D75" i="37"/>
  <c r="C75" i="37"/>
  <c r="B75" i="37"/>
  <c r="I74" i="37"/>
  <c r="H74" i="37"/>
  <c r="G74" i="37"/>
  <c r="F74" i="37"/>
  <c r="E74" i="37"/>
  <c r="D74" i="37"/>
  <c r="C74" i="37"/>
  <c r="B74" i="37"/>
  <c r="I73" i="37"/>
  <c r="I82" i="37" s="1"/>
  <c r="H73" i="37"/>
  <c r="H82" i="37" s="1"/>
  <c r="G73" i="37"/>
  <c r="G82" i="37" s="1"/>
  <c r="F73" i="37"/>
  <c r="E73" i="37"/>
  <c r="E82" i="37" s="1"/>
  <c r="D73" i="37"/>
  <c r="C73" i="37"/>
  <c r="B73" i="37"/>
  <c r="I64" i="37"/>
  <c r="H64" i="37"/>
  <c r="G64" i="37"/>
  <c r="F64" i="37"/>
  <c r="E64" i="37"/>
  <c r="D64" i="37"/>
  <c r="C64" i="37"/>
  <c r="B64" i="37"/>
  <c r="B59" i="37"/>
  <c r="C59" i="37"/>
  <c r="D59" i="37"/>
  <c r="E59" i="37"/>
  <c r="F59" i="37"/>
  <c r="G59" i="37"/>
  <c r="H59" i="37"/>
  <c r="I59" i="37"/>
  <c r="B60" i="37"/>
  <c r="C60" i="37"/>
  <c r="D60" i="37"/>
  <c r="E60" i="37"/>
  <c r="F60" i="37"/>
  <c r="G60" i="37"/>
  <c r="I60" i="37"/>
  <c r="B61" i="37"/>
  <c r="C61" i="37"/>
  <c r="D61" i="37"/>
  <c r="E61" i="37"/>
  <c r="F61" i="37"/>
  <c r="G61" i="37"/>
  <c r="I61" i="37"/>
  <c r="B62" i="37"/>
  <c r="C62" i="37"/>
  <c r="D62" i="37"/>
  <c r="E62" i="37"/>
  <c r="F62" i="37"/>
  <c r="G62" i="37"/>
  <c r="I62" i="37"/>
  <c r="I58" i="37"/>
  <c r="G58" i="37"/>
  <c r="F58" i="37"/>
  <c r="E58" i="37"/>
  <c r="D58" i="37"/>
  <c r="C58" i="37"/>
  <c r="B58" i="37"/>
  <c r="B52" i="37"/>
  <c r="C52" i="37"/>
  <c r="D52" i="37"/>
  <c r="E52" i="37"/>
  <c r="F52" i="37"/>
  <c r="G52" i="37"/>
  <c r="I52" i="37"/>
  <c r="B53" i="37"/>
  <c r="C53" i="37"/>
  <c r="D53" i="37"/>
  <c r="E53" i="37"/>
  <c r="F53" i="37"/>
  <c r="G53" i="37"/>
  <c r="H53" i="37"/>
  <c r="I53" i="37"/>
  <c r="B54" i="37"/>
  <c r="C54" i="37"/>
  <c r="D54" i="37"/>
  <c r="E54" i="37"/>
  <c r="F54" i="37"/>
  <c r="G54" i="37"/>
  <c r="H54" i="37"/>
  <c r="I54" i="37"/>
  <c r="B55" i="37"/>
  <c r="C55" i="37"/>
  <c r="D55" i="37"/>
  <c r="E55" i="37"/>
  <c r="F55" i="37"/>
  <c r="G55" i="37"/>
  <c r="H55" i="37"/>
  <c r="I55" i="37"/>
  <c r="B56" i="37"/>
  <c r="C56" i="37"/>
  <c r="D56" i="37"/>
  <c r="E56" i="37"/>
  <c r="F56" i="37"/>
  <c r="G56" i="37"/>
  <c r="I56" i="37"/>
  <c r="I51" i="37"/>
  <c r="G51" i="37"/>
  <c r="F51" i="37"/>
  <c r="E51" i="37"/>
  <c r="D51" i="37"/>
  <c r="C51" i="37"/>
  <c r="B51" i="37"/>
  <c r="B42" i="37"/>
  <c r="C42" i="37"/>
  <c r="D42" i="37"/>
  <c r="E42" i="37"/>
  <c r="F42" i="37"/>
  <c r="G42" i="37"/>
  <c r="H42" i="37"/>
  <c r="I42" i="37"/>
  <c r="B43" i="37"/>
  <c r="C43" i="37"/>
  <c r="D43" i="37"/>
  <c r="E43" i="37"/>
  <c r="F43" i="37"/>
  <c r="G43" i="37"/>
  <c r="H43" i="37"/>
  <c r="I43" i="37"/>
  <c r="B44" i="37"/>
  <c r="C44" i="37"/>
  <c r="D44" i="37"/>
  <c r="E44" i="37"/>
  <c r="F44" i="37"/>
  <c r="G44" i="37"/>
  <c r="H44" i="37"/>
  <c r="I44" i="37"/>
  <c r="B45" i="37"/>
  <c r="C45" i="37"/>
  <c r="D45" i="37"/>
  <c r="E45" i="37"/>
  <c r="F45" i="37"/>
  <c r="G45" i="37"/>
  <c r="H45" i="37"/>
  <c r="I45" i="37"/>
  <c r="B46" i="37"/>
  <c r="C46" i="37"/>
  <c r="D46" i="37"/>
  <c r="E46" i="37"/>
  <c r="F46" i="37"/>
  <c r="G46" i="37"/>
  <c r="H46" i="37"/>
  <c r="I46" i="37"/>
  <c r="B47" i="37"/>
  <c r="C47" i="37"/>
  <c r="D47" i="37"/>
  <c r="E47" i="37"/>
  <c r="F47" i="37"/>
  <c r="G47" i="37"/>
  <c r="H47" i="37"/>
  <c r="I47" i="37"/>
  <c r="B48" i="37"/>
  <c r="C48" i="37"/>
  <c r="D48" i="37"/>
  <c r="E48" i="37"/>
  <c r="F48" i="37"/>
  <c r="G48" i="37"/>
  <c r="H48" i="37"/>
  <c r="I48" i="37"/>
  <c r="B49" i="37"/>
  <c r="C49" i="37"/>
  <c r="D49" i="37"/>
  <c r="E49" i="37"/>
  <c r="F49" i="37"/>
  <c r="G49" i="37"/>
  <c r="H49" i="37"/>
  <c r="I49" i="37"/>
  <c r="C41" i="37"/>
  <c r="D41" i="37"/>
  <c r="E41" i="37"/>
  <c r="F41" i="37"/>
  <c r="G41" i="37"/>
  <c r="H41" i="37"/>
  <c r="I41" i="37"/>
  <c r="B41" i="37"/>
  <c r="H212" i="35"/>
  <c r="H180" i="35"/>
  <c r="H148" i="35"/>
  <c r="H116" i="35"/>
  <c r="H84" i="35"/>
  <c r="H52" i="35"/>
  <c r="H51" i="35" s="1"/>
  <c r="H212" i="33"/>
  <c r="H180" i="33"/>
  <c r="H148" i="33"/>
  <c r="H116" i="33"/>
  <c r="H84" i="33"/>
  <c r="H52" i="33"/>
  <c r="H212" i="34"/>
  <c r="H180" i="34"/>
  <c r="H148" i="34"/>
  <c r="H116" i="34"/>
  <c r="H84" i="34"/>
  <c r="H52" i="34"/>
  <c r="H212" i="21"/>
  <c r="H180" i="21"/>
  <c r="H148" i="21"/>
  <c r="H116" i="21"/>
  <c r="H84" i="21"/>
  <c r="H52" i="21"/>
  <c r="H212" i="36"/>
  <c r="H180" i="36"/>
  <c r="H148" i="36"/>
  <c r="H116" i="36"/>
  <c r="H84" i="36"/>
  <c r="H52" i="36"/>
  <c r="C95" i="37" l="1"/>
  <c r="C97" i="37" s="1"/>
  <c r="B159" i="37"/>
  <c r="B161" i="37" s="1"/>
  <c r="F223" i="37"/>
  <c r="F225" i="37" s="1"/>
  <c r="C127" i="37"/>
  <c r="C129" i="37" s="1"/>
  <c r="C191" i="37"/>
  <c r="C193" i="37" s="1"/>
  <c r="D127" i="37"/>
  <c r="D129" i="37" s="1"/>
  <c r="C223" i="37"/>
  <c r="C225" i="37" s="1"/>
  <c r="F193" i="37"/>
  <c r="D223" i="37"/>
  <c r="D225" i="37" s="1"/>
  <c r="G178" i="37"/>
  <c r="G127" i="37"/>
  <c r="G129" i="37" s="1"/>
  <c r="G191" i="37"/>
  <c r="G193" i="37" s="1"/>
  <c r="G223" i="37"/>
  <c r="G225" i="37" s="1"/>
  <c r="G95" i="37"/>
  <c r="G97" i="37" s="1"/>
  <c r="H223" i="37"/>
  <c r="H225" i="37" s="1"/>
  <c r="H127" i="37"/>
  <c r="H129" i="37" s="1"/>
  <c r="H95" i="37"/>
  <c r="H97" i="37" s="1"/>
  <c r="F127" i="37"/>
  <c r="F129" i="37" s="1"/>
  <c r="E146" i="37"/>
  <c r="F95" i="37"/>
  <c r="F97" i="37" s="1"/>
  <c r="H191" i="37"/>
  <c r="H193" i="37" s="1"/>
  <c r="D159" i="37"/>
  <c r="D161" i="37" s="1"/>
  <c r="D95" i="37"/>
  <c r="D97" i="37" s="1"/>
  <c r="D178" i="37"/>
  <c r="D82" i="37"/>
  <c r="D210" i="37"/>
  <c r="D191" i="37"/>
  <c r="D193" i="37" s="1"/>
  <c r="D114" i="37"/>
  <c r="H116" i="37"/>
  <c r="H148" i="37"/>
  <c r="J148" i="37" s="1"/>
  <c r="H52" i="37"/>
  <c r="J52" i="37" s="1"/>
  <c r="H180" i="37"/>
  <c r="J180" i="37" s="1"/>
  <c r="H84" i="37"/>
  <c r="J84" i="37" s="1"/>
  <c r="H212" i="37"/>
  <c r="J212" i="37" s="1"/>
  <c r="B57" i="37"/>
  <c r="G63" i="37"/>
  <c r="G65" i="37" s="1"/>
  <c r="G50" i="37"/>
  <c r="H50" i="37"/>
  <c r="J42" i="37"/>
  <c r="C57" i="37"/>
  <c r="G57" i="37"/>
  <c r="B63" i="37"/>
  <c r="B65" i="37" s="1"/>
  <c r="F63" i="37"/>
  <c r="F65" i="37" s="1"/>
  <c r="B89" i="37"/>
  <c r="F89" i="37"/>
  <c r="E121" i="37"/>
  <c r="I121" i="37"/>
  <c r="B153" i="37"/>
  <c r="F153" i="37"/>
  <c r="E185" i="37"/>
  <c r="I185" i="37"/>
  <c r="J183" i="37"/>
  <c r="J184" i="37"/>
  <c r="J186" i="37"/>
  <c r="J187" i="37"/>
  <c r="J188" i="37"/>
  <c r="J189" i="37"/>
  <c r="J190" i="37"/>
  <c r="J192" i="37"/>
  <c r="J201" i="37"/>
  <c r="J202" i="37"/>
  <c r="J203" i="37"/>
  <c r="J204" i="37"/>
  <c r="J206" i="37"/>
  <c r="J207" i="37"/>
  <c r="J208" i="37"/>
  <c r="B217" i="37"/>
  <c r="F217" i="37"/>
  <c r="D57" i="37"/>
  <c r="J41" i="37"/>
  <c r="J46" i="37"/>
  <c r="F57" i="37"/>
  <c r="C63" i="37"/>
  <c r="C65" i="37" s="1"/>
  <c r="J60" i="37"/>
  <c r="E89" i="37"/>
  <c r="I89" i="37"/>
  <c r="B121" i="37"/>
  <c r="D121" i="37"/>
  <c r="F121" i="37"/>
  <c r="E153" i="37"/>
  <c r="G153" i="37"/>
  <c r="I153" i="37"/>
  <c r="J160" i="37"/>
  <c r="J169" i="37"/>
  <c r="J170" i="37"/>
  <c r="J171" i="37"/>
  <c r="J172" i="37"/>
  <c r="J173" i="37"/>
  <c r="J174" i="37"/>
  <c r="J175" i="37"/>
  <c r="J176" i="37"/>
  <c r="J177" i="37"/>
  <c r="B185" i="37"/>
  <c r="F185" i="37"/>
  <c r="E217" i="37"/>
  <c r="I217" i="37"/>
  <c r="J215" i="37"/>
  <c r="J216" i="37"/>
  <c r="J218" i="37"/>
  <c r="J219" i="37"/>
  <c r="J220" i="37"/>
  <c r="J221" i="37"/>
  <c r="J222" i="37"/>
  <c r="J224" i="37"/>
  <c r="J213" i="37"/>
  <c r="J181" i="37"/>
  <c r="D89" i="37"/>
  <c r="D153" i="37"/>
  <c r="D185" i="37"/>
  <c r="D217" i="37"/>
  <c r="J214" i="37"/>
  <c r="J182" i="37"/>
  <c r="C153" i="37"/>
  <c r="C178" i="37"/>
  <c r="C210" i="37"/>
  <c r="J209" i="37"/>
  <c r="J205" i="37"/>
  <c r="D50" i="37"/>
  <c r="J53" i="37"/>
  <c r="H63" i="37"/>
  <c r="H65" i="37" s="1"/>
  <c r="D63" i="37"/>
  <c r="D65" i="37" s="1"/>
  <c r="J64" i="37"/>
  <c r="F178" i="37"/>
  <c r="F210" i="37"/>
  <c r="G89" i="37"/>
  <c r="G121" i="37"/>
  <c r="G159" i="37"/>
  <c r="G161" i="37" s="1"/>
  <c r="B50" i="37"/>
  <c r="C89" i="37"/>
  <c r="C121" i="37"/>
  <c r="C159" i="37"/>
  <c r="C161" i="37" s="1"/>
  <c r="C50" i="37"/>
  <c r="D146" i="37"/>
  <c r="H146" i="37"/>
  <c r="C185" i="37"/>
  <c r="G185" i="37"/>
  <c r="C217" i="37"/>
  <c r="G217" i="37"/>
  <c r="E95" i="37"/>
  <c r="E97" i="37" s="1"/>
  <c r="I95" i="37"/>
  <c r="I97" i="37" s="1"/>
  <c r="E127" i="37"/>
  <c r="E129" i="37" s="1"/>
  <c r="I127" i="37"/>
  <c r="I129" i="37" s="1"/>
  <c r="E159" i="37"/>
  <c r="E161" i="37" s="1"/>
  <c r="I159" i="37"/>
  <c r="I161" i="37" s="1"/>
  <c r="J49" i="37"/>
  <c r="J48" i="37"/>
  <c r="J47" i="37"/>
  <c r="I50" i="37"/>
  <c r="E50" i="37"/>
  <c r="J44" i="37"/>
  <c r="J43" i="37"/>
  <c r="J55" i="37"/>
  <c r="J54" i="37"/>
  <c r="I57" i="37"/>
  <c r="E57" i="37"/>
  <c r="J58" i="37"/>
  <c r="J62" i="37"/>
  <c r="J61" i="37"/>
  <c r="I63" i="37"/>
  <c r="I65" i="37" s="1"/>
  <c r="J59" i="37"/>
  <c r="J73" i="37"/>
  <c r="J74" i="37"/>
  <c r="J75" i="37"/>
  <c r="J76" i="37"/>
  <c r="J78" i="37"/>
  <c r="F82" i="37"/>
  <c r="J79" i="37"/>
  <c r="J80" i="37"/>
  <c r="J81" i="37"/>
  <c r="J85" i="37"/>
  <c r="J86" i="37"/>
  <c r="J87" i="37"/>
  <c r="J88" i="37"/>
  <c r="J90" i="37"/>
  <c r="J91" i="37"/>
  <c r="J92" i="37"/>
  <c r="J93" i="37"/>
  <c r="J94" i="37"/>
  <c r="J96" i="37"/>
  <c r="J105" i="37"/>
  <c r="J106" i="37"/>
  <c r="J107" i="37"/>
  <c r="J108" i="37"/>
  <c r="J109" i="37"/>
  <c r="F114" i="37"/>
  <c r="J111" i="37"/>
  <c r="J112" i="37"/>
  <c r="J113" i="37"/>
  <c r="J117" i="37"/>
  <c r="J118" i="37"/>
  <c r="J119" i="37"/>
  <c r="J120" i="37"/>
  <c r="J122" i="37"/>
  <c r="J123" i="37"/>
  <c r="J124" i="37"/>
  <c r="J125" i="37"/>
  <c r="J126" i="37"/>
  <c r="J128" i="37"/>
  <c r="J137" i="37"/>
  <c r="J138" i="37"/>
  <c r="J139" i="37"/>
  <c r="J140" i="37"/>
  <c r="B146" i="37"/>
  <c r="F146" i="37"/>
  <c r="J143" i="37"/>
  <c r="J144" i="37"/>
  <c r="J145" i="37"/>
  <c r="J149" i="37"/>
  <c r="J150" i="37"/>
  <c r="J151" i="37"/>
  <c r="J152" i="37"/>
  <c r="J155" i="37"/>
  <c r="J156" i="37"/>
  <c r="J157" i="37"/>
  <c r="J158" i="37"/>
  <c r="E191" i="37"/>
  <c r="E193" i="37" s="1"/>
  <c r="I191" i="37"/>
  <c r="I193" i="37" s="1"/>
  <c r="E223" i="37"/>
  <c r="E225" i="37" s="1"/>
  <c r="I223" i="37"/>
  <c r="I225" i="37" s="1"/>
  <c r="C146" i="37"/>
  <c r="J141" i="37"/>
  <c r="C114" i="37"/>
  <c r="J110" i="37"/>
  <c r="C82" i="37"/>
  <c r="J77" i="37"/>
  <c r="B223" i="37"/>
  <c r="B225" i="37" s="1"/>
  <c r="B210" i="37"/>
  <c r="B191" i="37"/>
  <c r="B193" i="37" s="1"/>
  <c r="B178" i="37"/>
  <c r="J142" i="37"/>
  <c r="J154" i="37"/>
  <c r="B127" i="37"/>
  <c r="B129" i="37" s="1"/>
  <c r="B114" i="37"/>
  <c r="B95" i="37"/>
  <c r="B97" i="37" s="1"/>
  <c r="B82" i="37"/>
  <c r="E63" i="37"/>
  <c r="E65" i="37" s="1"/>
  <c r="J45" i="37"/>
  <c r="F50" i="37"/>
  <c r="J116" i="37" l="1"/>
  <c r="J178" i="37"/>
  <c r="J191" i="37"/>
  <c r="J193" i="37" s="1"/>
  <c r="J223" i="37"/>
  <c r="J225" i="37" s="1"/>
  <c r="J210" i="37"/>
  <c r="J50" i="37"/>
  <c r="J146" i="37"/>
  <c r="J63" i="37"/>
  <c r="J65" i="37" s="1"/>
  <c r="J82" i="37"/>
  <c r="J127" i="37"/>
  <c r="J129" i="37" s="1"/>
  <c r="J95" i="37"/>
  <c r="J97" i="37" s="1"/>
  <c r="J159" i="37"/>
  <c r="J161" i="37" s="1"/>
  <c r="J114" i="37"/>
  <c r="J204" i="33"/>
  <c r="J203" i="33"/>
  <c r="J202" i="33"/>
  <c r="J172" i="33"/>
  <c r="J171" i="33"/>
  <c r="J170" i="33"/>
  <c r="J140" i="33"/>
  <c r="J139" i="33"/>
  <c r="J138" i="33"/>
  <c r="J108" i="33"/>
  <c r="J107" i="33"/>
  <c r="J106" i="33"/>
  <c r="J76" i="33"/>
  <c r="J75" i="33"/>
  <c r="J74" i="33"/>
  <c r="J44" i="33"/>
  <c r="J43" i="33"/>
  <c r="J42" i="33"/>
  <c r="J204" i="34"/>
  <c r="J203" i="34"/>
  <c r="J202" i="34"/>
  <c r="J172" i="34"/>
  <c r="J171" i="34"/>
  <c r="J170" i="34"/>
  <c r="J140" i="34"/>
  <c r="J139" i="34"/>
  <c r="J138" i="34"/>
  <c r="J108" i="34"/>
  <c r="J107" i="34"/>
  <c r="J106" i="34"/>
  <c r="J76" i="34"/>
  <c r="J75" i="34"/>
  <c r="J74" i="34"/>
  <c r="J44" i="34" l="1"/>
  <c r="J43" i="34"/>
  <c r="J42" i="34"/>
  <c r="J204" i="36"/>
  <c r="J203" i="36"/>
  <c r="J202" i="36"/>
  <c r="J172" i="36"/>
  <c r="J171" i="36"/>
  <c r="J170" i="36"/>
  <c r="J140" i="36"/>
  <c r="J139" i="36"/>
  <c r="J138" i="36"/>
  <c r="J108" i="36"/>
  <c r="J107" i="36"/>
  <c r="J106" i="36"/>
  <c r="J76" i="36"/>
  <c r="J75" i="36"/>
  <c r="J74" i="36"/>
  <c r="J44" i="36" l="1"/>
  <c r="J43" i="36"/>
  <c r="J42" i="36"/>
  <c r="J204" i="35"/>
  <c r="J203" i="35"/>
  <c r="J202" i="35"/>
  <c r="J172" i="35"/>
  <c r="J171" i="35"/>
  <c r="J170" i="35"/>
  <c r="J140" i="35"/>
  <c r="J139" i="35"/>
  <c r="J138" i="35"/>
  <c r="J108" i="35"/>
  <c r="J107" i="35"/>
  <c r="J106" i="35"/>
  <c r="J76" i="35"/>
  <c r="J75" i="35"/>
  <c r="J74" i="35"/>
  <c r="J44" i="35" l="1"/>
  <c r="J43" i="35"/>
  <c r="J42" i="35"/>
  <c r="J204" i="21" l="1"/>
  <c r="J203" i="21"/>
  <c r="J202" i="21"/>
  <c r="J172" i="21"/>
  <c r="J171" i="21"/>
  <c r="J170" i="21"/>
  <c r="J140" i="21"/>
  <c r="J139" i="21"/>
  <c r="J138" i="21"/>
  <c r="J108" i="21"/>
  <c r="J107" i="21"/>
  <c r="J106" i="21"/>
  <c r="J76" i="21"/>
  <c r="J75" i="21"/>
  <c r="J74" i="21"/>
  <c r="J42" i="21"/>
  <c r="J43" i="21"/>
  <c r="J44" i="21"/>
  <c r="J58" i="35" l="1"/>
  <c r="J224" i="36" l="1"/>
  <c r="I223" i="36"/>
  <c r="I225" i="36" s="1"/>
  <c r="H223" i="36"/>
  <c r="H211" i="36" s="1"/>
  <c r="F223" i="36"/>
  <c r="F225" i="36" s="1"/>
  <c r="E223" i="36"/>
  <c r="E225" i="36" s="1"/>
  <c r="D223" i="36"/>
  <c r="D225" i="36" s="1"/>
  <c r="C223" i="36"/>
  <c r="C225" i="36" s="1"/>
  <c r="B223" i="36"/>
  <c r="B225" i="36" s="1"/>
  <c r="J222" i="36"/>
  <c r="J221" i="36"/>
  <c r="J220" i="36"/>
  <c r="J219" i="36"/>
  <c r="J218" i="36"/>
  <c r="I217" i="36"/>
  <c r="F217" i="36"/>
  <c r="E217" i="36"/>
  <c r="D217" i="36"/>
  <c r="C217" i="36"/>
  <c r="B217" i="36"/>
  <c r="J216" i="36"/>
  <c r="J215" i="36"/>
  <c r="J214" i="36"/>
  <c r="J213" i="36"/>
  <c r="J212" i="36"/>
  <c r="I210" i="36"/>
  <c r="H210" i="36"/>
  <c r="F210" i="36"/>
  <c r="E210" i="36"/>
  <c r="D210" i="36"/>
  <c r="C210" i="36"/>
  <c r="B210" i="36"/>
  <c r="J209" i="36"/>
  <c r="J208" i="36"/>
  <c r="J207" i="36"/>
  <c r="J206" i="36"/>
  <c r="J205" i="36"/>
  <c r="J201" i="36"/>
  <c r="J224" i="35"/>
  <c r="I223" i="35"/>
  <c r="I225" i="35" s="1"/>
  <c r="H223" i="35"/>
  <c r="H211" i="35" s="1"/>
  <c r="F223" i="35"/>
  <c r="F225" i="35" s="1"/>
  <c r="E223" i="35"/>
  <c r="E225" i="35" s="1"/>
  <c r="D223" i="35"/>
  <c r="D225" i="35" s="1"/>
  <c r="C223" i="35"/>
  <c r="C225" i="35" s="1"/>
  <c r="B223" i="35"/>
  <c r="B225" i="35" s="1"/>
  <c r="J222" i="35"/>
  <c r="J221" i="35"/>
  <c r="J220" i="35"/>
  <c r="J219" i="35"/>
  <c r="J218" i="35"/>
  <c r="I217" i="35"/>
  <c r="F217" i="35"/>
  <c r="E217" i="35"/>
  <c r="D217" i="35"/>
  <c r="C217" i="35"/>
  <c r="B217" i="35"/>
  <c r="J216" i="35"/>
  <c r="J215" i="35"/>
  <c r="J214" i="35"/>
  <c r="J213" i="35"/>
  <c r="J212" i="35"/>
  <c r="I210" i="35"/>
  <c r="H210" i="35"/>
  <c r="F210" i="35"/>
  <c r="E210" i="35"/>
  <c r="D210" i="35"/>
  <c r="C210" i="35"/>
  <c r="B210" i="35"/>
  <c r="J209" i="35"/>
  <c r="J208" i="35"/>
  <c r="J207" i="35"/>
  <c r="J206" i="35"/>
  <c r="J205" i="35"/>
  <c r="J201" i="35"/>
  <c r="J224" i="34"/>
  <c r="I223" i="34"/>
  <c r="I225" i="34" s="1"/>
  <c r="H223" i="34"/>
  <c r="H211" i="34" s="1"/>
  <c r="F223" i="34"/>
  <c r="F225" i="34" s="1"/>
  <c r="E223" i="34"/>
  <c r="E225" i="34" s="1"/>
  <c r="D223" i="34"/>
  <c r="D225" i="34" s="1"/>
  <c r="C223" i="34"/>
  <c r="C225" i="34" s="1"/>
  <c r="B223" i="34"/>
  <c r="B225" i="34" s="1"/>
  <c r="J222" i="34"/>
  <c r="J221" i="34"/>
  <c r="J220" i="34"/>
  <c r="J219" i="34"/>
  <c r="J218" i="34"/>
  <c r="I217" i="34"/>
  <c r="F217" i="34"/>
  <c r="E217" i="34"/>
  <c r="D217" i="34"/>
  <c r="C217" i="34"/>
  <c r="B217" i="34"/>
  <c r="J216" i="34"/>
  <c r="J215" i="34"/>
  <c r="J214" i="34"/>
  <c r="J213" i="34"/>
  <c r="J212" i="34"/>
  <c r="I210" i="34"/>
  <c r="H210" i="34"/>
  <c r="F210" i="34"/>
  <c r="E210" i="34"/>
  <c r="D210" i="34"/>
  <c r="C210" i="34"/>
  <c r="B210" i="34"/>
  <c r="J209" i="34"/>
  <c r="J208" i="34"/>
  <c r="J207" i="34"/>
  <c r="J206" i="34"/>
  <c r="J205" i="34"/>
  <c r="J201" i="34"/>
  <c r="J224" i="33"/>
  <c r="I223" i="33"/>
  <c r="I225" i="33" s="1"/>
  <c r="H223" i="33"/>
  <c r="H211" i="33" s="1"/>
  <c r="F223" i="33"/>
  <c r="F225" i="33" s="1"/>
  <c r="E223" i="33"/>
  <c r="E225" i="33" s="1"/>
  <c r="D223" i="33"/>
  <c r="D225" i="33" s="1"/>
  <c r="C223" i="33"/>
  <c r="C225" i="33" s="1"/>
  <c r="B223" i="33"/>
  <c r="B225" i="33" s="1"/>
  <c r="J222" i="33"/>
  <c r="J221" i="33"/>
  <c r="J220" i="33"/>
  <c r="J219" i="33"/>
  <c r="J218" i="33"/>
  <c r="I217" i="33"/>
  <c r="F217" i="33"/>
  <c r="E217" i="33"/>
  <c r="D217" i="33"/>
  <c r="C217" i="33"/>
  <c r="B217" i="33"/>
  <c r="J216" i="33"/>
  <c r="J215" i="33"/>
  <c r="J214" i="33"/>
  <c r="J213" i="33"/>
  <c r="J212" i="33"/>
  <c r="I210" i="33"/>
  <c r="H210" i="33"/>
  <c r="F210" i="33"/>
  <c r="E210" i="33"/>
  <c r="D210" i="33"/>
  <c r="C210" i="33"/>
  <c r="B210" i="33"/>
  <c r="J209" i="33"/>
  <c r="J208" i="33"/>
  <c r="J207" i="33"/>
  <c r="J206" i="33"/>
  <c r="J205" i="33"/>
  <c r="J201" i="33"/>
  <c r="J224" i="21"/>
  <c r="I223" i="21"/>
  <c r="I225" i="21" s="1"/>
  <c r="H223" i="21"/>
  <c r="H211" i="21" s="1"/>
  <c r="F223" i="21"/>
  <c r="F225" i="21" s="1"/>
  <c r="E223" i="21"/>
  <c r="E225" i="21" s="1"/>
  <c r="D223" i="21"/>
  <c r="D225" i="21" s="1"/>
  <c r="C223" i="21"/>
  <c r="C225" i="21" s="1"/>
  <c r="B223" i="21"/>
  <c r="B225" i="21" s="1"/>
  <c r="J222" i="21"/>
  <c r="J221" i="21"/>
  <c r="J220" i="21"/>
  <c r="J219" i="21"/>
  <c r="J218" i="21"/>
  <c r="I217" i="21"/>
  <c r="F217" i="21"/>
  <c r="E217" i="21"/>
  <c r="D217" i="21"/>
  <c r="C217" i="21"/>
  <c r="B217" i="21"/>
  <c r="J216" i="21"/>
  <c r="J215" i="21"/>
  <c r="J214" i="21"/>
  <c r="J213" i="21"/>
  <c r="J212" i="21"/>
  <c r="I210" i="21"/>
  <c r="H210" i="21"/>
  <c r="F210" i="21"/>
  <c r="E210" i="21"/>
  <c r="D210" i="21"/>
  <c r="C210" i="21"/>
  <c r="B210" i="21"/>
  <c r="J209" i="21"/>
  <c r="J208" i="21"/>
  <c r="J207" i="21"/>
  <c r="J206" i="21"/>
  <c r="J205" i="21"/>
  <c r="J201" i="21"/>
  <c r="J192" i="36"/>
  <c r="I191" i="36"/>
  <c r="I193" i="36" s="1"/>
  <c r="H191" i="36"/>
  <c r="H179" i="36" s="1"/>
  <c r="F191" i="36"/>
  <c r="F193" i="36" s="1"/>
  <c r="E191" i="36"/>
  <c r="E193" i="36" s="1"/>
  <c r="D191" i="36"/>
  <c r="D193" i="36" s="1"/>
  <c r="C191" i="36"/>
  <c r="C193" i="36" s="1"/>
  <c r="B191" i="36"/>
  <c r="B193" i="36" s="1"/>
  <c r="J190" i="36"/>
  <c r="J189" i="36"/>
  <c r="J188" i="36"/>
  <c r="J187" i="36"/>
  <c r="J186" i="36"/>
  <c r="I185" i="36"/>
  <c r="F185" i="36"/>
  <c r="E185" i="36"/>
  <c r="D185" i="36"/>
  <c r="C185" i="36"/>
  <c r="B185" i="36"/>
  <c r="J184" i="36"/>
  <c r="J183" i="36"/>
  <c r="J182" i="36"/>
  <c r="J181" i="36"/>
  <c r="J180" i="36"/>
  <c r="I178" i="36"/>
  <c r="H178" i="36"/>
  <c r="F178" i="36"/>
  <c r="E178" i="36"/>
  <c r="D178" i="36"/>
  <c r="C178" i="36"/>
  <c r="B178" i="36"/>
  <c r="J177" i="36"/>
  <c r="J176" i="36"/>
  <c r="J175" i="36"/>
  <c r="J174" i="36"/>
  <c r="J173" i="36"/>
  <c r="J169" i="36"/>
  <c r="J160" i="36"/>
  <c r="I159" i="36"/>
  <c r="I161" i="36" s="1"/>
  <c r="H159" i="36"/>
  <c r="H147" i="36" s="1"/>
  <c r="F159" i="36"/>
  <c r="F161" i="36" s="1"/>
  <c r="E159" i="36"/>
  <c r="E161" i="36" s="1"/>
  <c r="D159" i="36"/>
  <c r="D161" i="36" s="1"/>
  <c r="C159" i="36"/>
  <c r="C161" i="36" s="1"/>
  <c r="B159" i="36"/>
  <c r="B161" i="36" s="1"/>
  <c r="J158" i="36"/>
  <c r="J157" i="36"/>
  <c r="J156" i="36"/>
  <c r="J155" i="36"/>
  <c r="J154" i="36"/>
  <c r="I153" i="36"/>
  <c r="F153" i="36"/>
  <c r="E153" i="36"/>
  <c r="D153" i="36"/>
  <c r="C153" i="36"/>
  <c r="B153" i="36"/>
  <c r="J152" i="36"/>
  <c r="J151" i="36"/>
  <c r="J150" i="36"/>
  <c r="J149" i="36"/>
  <c r="J148" i="36"/>
  <c r="I146" i="36"/>
  <c r="H146" i="36"/>
  <c r="F146" i="36"/>
  <c r="E146" i="36"/>
  <c r="D146" i="36"/>
  <c r="C146" i="36"/>
  <c r="B146" i="36"/>
  <c r="J145" i="36"/>
  <c r="J144" i="36"/>
  <c r="J143" i="36"/>
  <c r="J142" i="36"/>
  <c r="J141" i="36"/>
  <c r="J137" i="36"/>
  <c r="J128" i="36"/>
  <c r="I127" i="36"/>
  <c r="I129" i="36" s="1"/>
  <c r="H127" i="36"/>
  <c r="H115" i="36" s="1"/>
  <c r="F127" i="36"/>
  <c r="F129" i="36" s="1"/>
  <c r="E127" i="36"/>
  <c r="E129" i="36" s="1"/>
  <c r="D127" i="36"/>
  <c r="D129" i="36" s="1"/>
  <c r="C127" i="36"/>
  <c r="C129" i="36" s="1"/>
  <c r="B127" i="36"/>
  <c r="B129" i="36" s="1"/>
  <c r="J126" i="36"/>
  <c r="J125" i="36"/>
  <c r="J124" i="36"/>
  <c r="J123" i="36"/>
  <c r="J122" i="36"/>
  <c r="I121" i="36"/>
  <c r="F121" i="36"/>
  <c r="E121" i="36"/>
  <c r="D121" i="36"/>
  <c r="C121" i="36"/>
  <c r="B121" i="36"/>
  <c r="J120" i="36"/>
  <c r="J119" i="36"/>
  <c r="J118" i="36"/>
  <c r="J117" i="36"/>
  <c r="J116" i="36"/>
  <c r="I114" i="36"/>
  <c r="H114" i="36"/>
  <c r="F114" i="36"/>
  <c r="E114" i="36"/>
  <c r="D114" i="36"/>
  <c r="C114" i="36"/>
  <c r="B114" i="36"/>
  <c r="J113" i="36"/>
  <c r="J112" i="36"/>
  <c r="J111" i="36"/>
  <c r="J110" i="36"/>
  <c r="J109" i="36"/>
  <c r="J105" i="36"/>
  <c r="J96" i="36"/>
  <c r="I95" i="36"/>
  <c r="I97" i="36" s="1"/>
  <c r="H95" i="36"/>
  <c r="F95" i="36"/>
  <c r="F97" i="36" s="1"/>
  <c r="E95" i="36"/>
  <c r="E97" i="36" s="1"/>
  <c r="D95" i="36"/>
  <c r="D97" i="36" s="1"/>
  <c r="C95" i="36"/>
  <c r="C97" i="36" s="1"/>
  <c r="B95" i="36"/>
  <c r="B97" i="36" s="1"/>
  <c r="J94" i="36"/>
  <c r="J93" i="36"/>
  <c r="J92" i="36"/>
  <c r="J91" i="36"/>
  <c r="J90" i="36"/>
  <c r="I89" i="36"/>
  <c r="F89" i="36"/>
  <c r="E89" i="36"/>
  <c r="D89" i="36"/>
  <c r="C89" i="36"/>
  <c r="B89" i="36"/>
  <c r="J88" i="36"/>
  <c r="J87" i="36"/>
  <c r="J86" i="36"/>
  <c r="J85" i="36"/>
  <c r="J84" i="36"/>
  <c r="I82" i="36"/>
  <c r="H82" i="36"/>
  <c r="F82" i="36"/>
  <c r="E82" i="36"/>
  <c r="D82" i="36"/>
  <c r="C82" i="36"/>
  <c r="B82" i="36"/>
  <c r="J81" i="36"/>
  <c r="J80" i="36"/>
  <c r="J79" i="36"/>
  <c r="J78" i="36"/>
  <c r="J77" i="36"/>
  <c r="J73" i="36"/>
  <c r="J64" i="36"/>
  <c r="I63" i="36"/>
  <c r="I65" i="36" s="1"/>
  <c r="H63" i="36"/>
  <c r="H51" i="36" s="1"/>
  <c r="J51" i="36" s="1"/>
  <c r="F63" i="36"/>
  <c r="F65" i="36" s="1"/>
  <c r="E63" i="36"/>
  <c r="E65" i="36" s="1"/>
  <c r="D63" i="36"/>
  <c r="D65" i="36" s="1"/>
  <c r="C63" i="36"/>
  <c r="C65" i="36" s="1"/>
  <c r="B63" i="36"/>
  <c r="B65" i="36" s="1"/>
  <c r="J62" i="36"/>
  <c r="J61" i="36"/>
  <c r="J60" i="36"/>
  <c r="J59" i="36"/>
  <c r="J58" i="36"/>
  <c r="I57" i="36"/>
  <c r="F57" i="36"/>
  <c r="E57" i="36"/>
  <c r="D57" i="36"/>
  <c r="C57" i="36"/>
  <c r="B57" i="36"/>
  <c r="J55" i="36"/>
  <c r="J54" i="36"/>
  <c r="J53" i="36"/>
  <c r="J52" i="36"/>
  <c r="I50" i="36"/>
  <c r="H50" i="36"/>
  <c r="F50" i="36"/>
  <c r="E50" i="36"/>
  <c r="D50" i="36"/>
  <c r="C50" i="36"/>
  <c r="B50" i="36"/>
  <c r="J49" i="36"/>
  <c r="J48" i="36"/>
  <c r="J47" i="36"/>
  <c r="J46" i="36"/>
  <c r="J45" i="36"/>
  <c r="J41" i="36"/>
  <c r="J192" i="35"/>
  <c r="I191" i="35"/>
  <c r="I193" i="35" s="1"/>
  <c r="H191" i="35"/>
  <c r="H179" i="35" s="1"/>
  <c r="F191" i="35"/>
  <c r="F193" i="35" s="1"/>
  <c r="E191" i="35"/>
  <c r="E193" i="35" s="1"/>
  <c r="D191" i="35"/>
  <c r="D193" i="35" s="1"/>
  <c r="C191" i="35"/>
  <c r="C193" i="35" s="1"/>
  <c r="B191" i="35"/>
  <c r="B193" i="35" s="1"/>
  <c r="J190" i="35"/>
  <c r="J189" i="35"/>
  <c r="J188" i="35"/>
  <c r="J187" i="35"/>
  <c r="J186" i="35"/>
  <c r="I185" i="35"/>
  <c r="F185" i="35"/>
  <c r="E185" i="35"/>
  <c r="D185" i="35"/>
  <c r="C185" i="35"/>
  <c r="B185" i="35"/>
  <c r="J184" i="35"/>
  <c r="J183" i="35"/>
  <c r="J182" i="35"/>
  <c r="J181" i="35"/>
  <c r="J180" i="35"/>
  <c r="I178" i="35"/>
  <c r="H178" i="35"/>
  <c r="F178" i="35"/>
  <c r="E178" i="35"/>
  <c r="D178" i="35"/>
  <c r="C178" i="35"/>
  <c r="B178" i="35"/>
  <c r="J177" i="35"/>
  <c r="J176" i="35"/>
  <c r="J175" i="35"/>
  <c r="J174" i="35"/>
  <c r="J173" i="35"/>
  <c r="J169" i="35"/>
  <c r="J160" i="35"/>
  <c r="I159" i="35"/>
  <c r="I161" i="35" s="1"/>
  <c r="H159" i="35"/>
  <c r="H147" i="35" s="1"/>
  <c r="F159" i="35"/>
  <c r="F161" i="35" s="1"/>
  <c r="E159" i="35"/>
  <c r="E161" i="35" s="1"/>
  <c r="D159" i="35"/>
  <c r="D161" i="35" s="1"/>
  <c r="C159" i="35"/>
  <c r="C161" i="35" s="1"/>
  <c r="B159" i="35"/>
  <c r="B161" i="35" s="1"/>
  <c r="J158" i="35"/>
  <c r="J157" i="35"/>
  <c r="J156" i="35"/>
  <c r="J155" i="35"/>
  <c r="J154" i="35"/>
  <c r="I153" i="35"/>
  <c r="F153" i="35"/>
  <c r="E153" i="35"/>
  <c r="D153" i="35"/>
  <c r="C153" i="35"/>
  <c r="B153" i="35"/>
  <c r="J152" i="35"/>
  <c r="J151" i="35"/>
  <c r="J150" i="35"/>
  <c r="J149" i="35"/>
  <c r="J148" i="35"/>
  <c r="I146" i="35"/>
  <c r="H146" i="35"/>
  <c r="F146" i="35"/>
  <c r="E146" i="35"/>
  <c r="D146" i="35"/>
  <c r="C146" i="35"/>
  <c r="B146" i="35"/>
  <c r="J145" i="35"/>
  <c r="J144" i="35"/>
  <c r="J143" i="35"/>
  <c r="J142" i="35"/>
  <c r="J141" i="35"/>
  <c r="J137" i="35"/>
  <c r="J128" i="35"/>
  <c r="I127" i="35"/>
  <c r="I129" i="35" s="1"/>
  <c r="H127" i="35"/>
  <c r="H115" i="35" s="1"/>
  <c r="F127" i="35"/>
  <c r="F129" i="35" s="1"/>
  <c r="E127" i="35"/>
  <c r="E129" i="35" s="1"/>
  <c r="D127" i="35"/>
  <c r="D129" i="35" s="1"/>
  <c r="C127" i="35"/>
  <c r="C129" i="35" s="1"/>
  <c r="B127" i="35"/>
  <c r="B129" i="35" s="1"/>
  <c r="J126" i="35"/>
  <c r="J125" i="35"/>
  <c r="J124" i="35"/>
  <c r="J123" i="35"/>
  <c r="J122" i="35"/>
  <c r="I121" i="35"/>
  <c r="F121" i="35"/>
  <c r="E121" i="35"/>
  <c r="D121" i="35"/>
  <c r="C121" i="35"/>
  <c r="B121" i="35"/>
  <c r="J120" i="35"/>
  <c r="J119" i="35"/>
  <c r="J118" i="35"/>
  <c r="J117" i="35"/>
  <c r="J116" i="35"/>
  <c r="I114" i="35"/>
  <c r="H114" i="35"/>
  <c r="F114" i="35"/>
  <c r="E114" i="35"/>
  <c r="D114" i="35"/>
  <c r="C114" i="35"/>
  <c r="B114" i="35"/>
  <c r="J113" i="35"/>
  <c r="J112" i="35"/>
  <c r="J111" i="35"/>
  <c r="J110" i="35"/>
  <c r="J109" i="35"/>
  <c r="J105" i="35"/>
  <c r="J96" i="35"/>
  <c r="I95" i="35"/>
  <c r="I97" i="35" s="1"/>
  <c r="H95" i="35"/>
  <c r="H83" i="35" s="1"/>
  <c r="F95" i="35"/>
  <c r="F97" i="35" s="1"/>
  <c r="E95" i="35"/>
  <c r="E97" i="35" s="1"/>
  <c r="D95" i="35"/>
  <c r="D97" i="35" s="1"/>
  <c r="C95" i="35"/>
  <c r="C97" i="35" s="1"/>
  <c r="B95" i="35"/>
  <c r="B97" i="35" s="1"/>
  <c r="J94" i="35"/>
  <c r="J93" i="35"/>
  <c r="J92" i="35"/>
  <c r="J91" i="35"/>
  <c r="J90" i="35"/>
  <c r="I89" i="35"/>
  <c r="F89" i="35"/>
  <c r="E89" i="35"/>
  <c r="D89" i="35"/>
  <c r="C89" i="35"/>
  <c r="B89" i="35"/>
  <c r="J88" i="35"/>
  <c r="J87" i="35"/>
  <c r="J86" i="35"/>
  <c r="J85" i="35"/>
  <c r="J84" i="35"/>
  <c r="I82" i="35"/>
  <c r="H82" i="35"/>
  <c r="F82" i="35"/>
  <c r="E82" i="35"/>
  <c r="D82" i="35"/>
  <c r="C82" i="35"/>
  <c r="B82" i="35"/>
  <c r="J81" i="35"/>
  <c r="J80" i="35"/>
  <c r="J79" i="35"/>
  <c r="J78" i="35"/>
  <c r="J77" i="35"/>
  <c r="J73" i="35"/>
  <c r="J64" i="35"/>
  <c r="I63" i="35"/>
  <c r="I65" i="35" s="1"/>
  <c r="F63" i="35"/>
  <c r="F65" i="35" s="1"/>
  <c r="E63" i="35"/>
  <c r="E65" i="35" s="1"/>
  <c r="D63" i="35"/>
  <c r="D65" i="35" s="1"/>
  <c r="C63" i="35"/>
  <c r="C65" i="35" s="1"/>
  <c r="B63" i="35"/>
  <c r="B65" i="35" s="1"/>
  <c r="J62" i="35"/>
  <c r="J61" i="35"/>
  <c r="J60" i="35"/>
  <c r="J59" i="35"/>
  <c r="I57" i="35"/>
  <c r="F57" i="35"/>
  <c r="E57" i="35"/>
  <c r="D57" i="35"/>
  <c r="C57" i="35"/>
  <c r="B57" i="35"/>
  <c r="J56" i="35"/>
  <c r="J55" i="35"/>
  <c r="J54" i="35"/>
  <c r="J53" i="35"/>
  <c r="J52" i="35"/>
  <c r="I50" i="35"/>
  <c r="H50" i="35"/>
  <c r="F50" i="35"/>
  <c r="E50" i="35"/>
  <c r="D50" i="35"/>
  <c r="C50" i="35"/>
  <c r="B50" i="35"/>
  <c r="J49" i="35"/>
  <c r="J48" i="35"/>
  <c r="J47" i="35"/>
  <c r="J46" i="35"/>
  <c r="J45" i="35"/>
  <c r="J41" i="35"/>
  <c r="J192" i="34"/>
  <c r="I191" i="34"/>
  <c r="I193" i="34" s="1"/>
  <c r="H191" i="34"/>
  <c r="H179" i="34" s="1"/>
  <c r="F191" i="34"/>
  <c r="F193" i="34" s="1"/>
  <c r="E191" i="34"/>
  <c r="E193" i="34" s="1"/>
  <c r="D191" i="34"/>
  <c r="D193" i="34" s="1"/>
  <c r="C191" i="34"/>
  <c r="C193" i="34" s="1"/>
  <c r="B191" i="34"/>
  <c r="B193" i="34" s="1"/>
  <c r="J190" i="34"/>
  <c r="J189" i="34"/>
  <c r="J188" i="34"/>
  <c r="J187" i="34"/>
  <c r="J186" i="34"/>
  <c r="I185" i="34"/>
  <c r="F185" i="34"/>
  <c r="E185" i="34"/>
  <c r="D185" i="34"/>
  <c r="C185" i="34"/>
  <c r="B185" i="34"/>
  <c r="J184" i="34"/>
  <c r="J183" i="34"/>
  <c r="J182" i="34"/>
  <c r="J181" i="34"/>
  <c r="J180" i="34"/>
  <c r="I178" i="34"/>
  <c r="H178" i="34"/>
  <c r="F178" i="34"/>
  <c r="E178" i="34"/>
  <c r="D178" i="34"/>
  <c r="C178" i="34"/>
  <c r="B178" i="34"/>
  <c r="J177" i="34"/>
  <c r="J176" i="34"/>
  <c r="J175" i="34"/>
  <c r="J174" i="34"/>
  <c r="J173" i="34"/>
  <c r="J169" i="34"/>
  <c r="J160" i="34"/>
  <c r="I159" i="34"/>
  <c r="I161" i="34" s="1"/>
  <c r="H159" i="34"/>
  <c r="H147" i="34" s="1"/>
  <c r="F159" i="34"/>
  <c r="F161" i="34" s="1"/>
  <c r="E159" i="34"/>
  <c r="E161" i="34" s="1"/>
  <c r="D159" i="34"/>
  <c r="D161" i="34" s="1"/>
  <c r="C159" i="34"/>
  <c r="C161" i="34" s="1"/>
  <c r="B159" i="34"/>
  <c r="B161" i="34" s="1"/>
  <c r="J158" i="34"/>
  <c r="J157" i="34"/>
  <c r="J156" i="34"/>
  <c r="J155" i="34"/>
  <c r="J154" i="34"/>
  <c r="I153" i="34"/>
  <c r="F153" i="34"/>
  <c r="E153" i="34"/>
  <c r="D153" i="34"/>
  <c r="C153" i="34"/>
  <c r="B153" i="34"/>
  <c r="J152" i="34"/>
  <c r="J151" i="34"/>
  <c r="J150" i="34"/>
  <c r="J149" i="34"/>
  <c r="J148" i="34"/>
  <c r="I146" i="34"/>
  <c r="H146" i="34"/>
  <c r="F146" i="34"/>
  <c r="E146" i="34"/>
  <c r="D146" i="34"/>
  <c r="C146" i="34"/>
  <c r="B146" i="34"/>
  <c r="J145" i="34"/>
  <c r="J144" i="34"/>
  <c r="J143" i="34"/>
  <c r="J142" i="34"/>
  <c r="J141" i="34"/>
  <c r="J137" i="34"/>
  <c r="J128" i="34"/>
  <c r="I127" i="34"/>
  <c r="I129" i="34" s="1"/>
  <c r="H127" i="34"/>
  <c r="H115" i="34" s="1"/>
  <c r="F127" i="34"/>
  <c r="F129" i="34" s="1"/>
  <c r="E127" i="34"/>
  <c r="E129" i="34" s="1"/>
  <c r="D127" i="34"/>
  <c r="D129" i="34" s="1"/>
  <c r="C127" i="34"/>
  <c r="C129" i="34" s="1"/>
  <c r="B127" i="34"/>
  <c r="B129" i="34" s="1"/>
  <c r="J126" i="34"/>
  <c r="J125" i="34"/>
  <c r="J124" i="34"/>
  <c r="J123" i="34"/>
  <c r="J122" i="34"/>
  <c r="I121" i="34"/>
  <c r="F121" i="34"/>
  <c r="E121" i="34"/>
  <c r="D121" i="34"/>
  <c r="C121" i="34"/>
  <c r="B121" i="34"/>
  <c r="J120" i="34"/>
  <c r="J119" i="34"/>
  <c r="J118" i="34"/>
  <c r="J117" i="34"/>
  <c r="J116" i="34"/>
  <c r="I114" i="34"/>
  <c r="H114" i="34"/>
  <c r="F114" i="34"/>
  <c r="E114" i="34"/>
  <c r="D114" i="34"/>
  <c r="C114" i="34"/>
  <c r="B114" i="34"/>
  <c r="J113" i="34"/>
  <c r="J112" i="34"/>
  <c r="J111" i="34"/>
  <c r="J110" i="34"/>
  <c r="J109" i="34"/>
  <c r="J105" i="34"/>
  <c r="J96" i="34"/>
  <c r="I95" i="34"/>
  <c r="I97" i="34" s="1"/>
  <c r="H95" i="34"/>
  <c r="H83" i="34" s="1"/>
  <c r="F95" i="34"/>
  <c r="F97" i="34" s="1"/>
  <c r="E95" i="34"/>
  <c r="E97" i="34" s="1"/>
  <c r="D95" i="34"/>
  <c r="D97" i="34" s="1"/>
  <c r="C95" i="34"/>
  <c r="C97" i="34" s="1"/>
  <c r="B95" i="34"/>
  <c r="B97" i="34" s="1"/>
  <c r="J94" i="34"/>
  <c r="J93" i="34"/>
  <c r="J92" i="34"/>
  <c r="J91" i="34"/>
  <c r="J90" i="34"/>
  <c r="I89" i="34"/>
  <c r="F89" i="34"/>
  <c r="E89" i="34"/>
  <c r="D89" i="34"/>
  <c r="C89" i="34"/>
  <c r="B89" i="34"/>
  <c r="J88" i="34"/>
  <c r="J87" i="34"/>
  <c r="J86" i="34"/>
  <c r="J85" i="34"/>
  <c r="J84" i="34"/>
  <c r="I82" i="34"/>
  <c r="H82" i="34"/>
  <c r="F82" i="34"/>
  <c r="E82" i="34"/>
  <c r="D82" i="34"/>
  <c r="C82" i="34"/>
  <c r="B82" i="34"/>
  <c r="J81" i="34"/>
  <c r="J80" i="34"/>
  <c r="J79" i="34"/>
  <c r="J78" i="34"/>
  <c r="J77" i="34"/>
  <c r="J73" i="34"/>
  <c r="J64" i="34"/>
  <c r="I63" i="34"/>
  <c r="I65" i="34" s="1"/>
  <c r="H63" i="34"/>
  <c r="F63" i="34"/>
  <c r="F65" i="34" s="1"/>
  <c r="E63" i="34"/>
  <c r="E65" i="34" s="1"/>
  <c r="D63" i="34"/>
  <c r="D65" i="34" s="1"/>
  <c r="C63" i="34"/>
  <c r="C65" i="34" s="1"/>
  <c r="B63" i="34"/>
  <c r="B65" i="34" s="1"/>
  <c r="J62" i="34"/>
  <c r="J61" i="34"/>
  <c r="J60" i="34"/>
  <c r="J59" i="34"/>
  <c r="J58" i="34"/>
  <c r="I57" i="34"/>
  <c r="F57" i="34"/>
  <c r="E57" i="34"/>
  <c r="D57" i="34"/>
  <c r="C57" i="34"/>
  <c r="B57" i="34"/>
  <c r="J55" i="34"/>
  <c r="J54" i="34"/>
  <c r="J53" i="34"/>
  <c r="J52" i="34"/>
  <c r="I50" i="34"/>
  <c r="H50" i="34"/>
  <c r="F50" i="34"/>
  <c r="E50" i="34"/>
  <c r="D50" i="34"/>
  <c r="C50" i="34"/>
  <c r="B50" i="34"/>
  <c r="J49" i="34"/>
  <c r="J48" i="34"/>
  <c r="J47" i="34"/>
  <c r="J46" i="34"/>
  <c r="J45" i="34"/>
  <c r="J41" i="34"/>
  <c r="J192" i="33"/>
  <c r="I191" i="33"/>
  <c r="I193" i="33" s="1"/>
  <c r="H191" i="33"/>
  <c r="H179" i="33" s="1"/>
  <c r="F191" i="33"/>
  <c r="F193" i="33" s="1"/>
  <c r="E191" i="33"/>
  <c r="E193" i="33" s="1"/>
  <c r="D191" i="33"/>
  <c r="D193" i="33" s="1"/>
  <c r="C191" i="33"/>
  <c r="C193" i="33" s="1"/>
  <c r="B191" i="33"/>
  <c r="B193" i="33" s="1"/>
  <c r="J190" i="33"/>
  <c r="J189" i="33"/>
  <c r="J188" i="33"/>
  <c r="J187" i="33"/>
  <c r="J186" i="33"/>
  <c r="I185" i="33"/>
  <c r="F185" i="33"/>
  <c r="E185" i="33"/>
  <c r="D185" i="33"/>
  <c r="C185" i="33"/>
  <c r="B185" i="33"/>
  <c r="J184" i="33"/>
  <c r="J183" i="33"/>
  <c r="J182" i="33"/>
  <c r="J181" i="33"/>
  <c r="J180" i="33"/>
  <c r="I178" i="33"/>
  <c r="H178" i="33"/>
  <c r="F178" i="33"/>
  <c r="E178" i="33"/>
  <c r="D178" i="33"/>
  <c r="C178" i="33"/>
  <c r="B178" i="33"/>
  <c r="J177" i="33"/>
  <c r="J176" i="33"/>
  <c r="J175" i="33"/>
  <c r="J174" i="33"/>
  <c r="J173" i="33"/>
  <c r="J169" i="33"/>
  <c r="J160" i="33"/>
  <c r="I159" i="33"/>
  <c r="I161" i="33" s="1"/>
  <c r="H159" i="33"/>
  <c r="H147" i="33" s="1"/>
  <c r="F159" i="33"/>
  <c r="F161" i="33" s="1"/>
  <c r="E159" i="33"/>
  <c r="E161" i="33" s="1"/>
  <c r="D159" i="33"/>
  <c r="D161" i="33" s="1"/>
  <c r="C159" i="33"/>
  <c r="C161" i="33" s="1"/>
  <c r="B159" i="33"/>
  <c r="B161" i="33" s="1"/>
  <c r="J158" i="33"/>
  <c r="J157" i="33"/>
  <c r="J156" i="33"/>
  <c r="J155" i="33"/>
  <c r="J154" i="33"/>
  <c r="I153" i="33"/>
  <c r="F153" i="33"/>
  <c r="E153" i="33"/>
  <c r="D153" i="33"/>
  <c r="C153" i="33"/>
  <c r="B153" i="33"/>
  <c r="J152" i="33"/>
  <c r="J151" i="33"/>
  <c r="J150" i="33"/>
  <c r="J149" i="33"/>
  <c r="J148" i="33"/>
  <c r="I146" i="33"/>
  <c r="H146" i="33"/>
  <c r="F146" i="33"/>
  <c r="E146" i="33"/>
  <c r="D146" i="33"/>
  <c r="C146" i="33"/>
  <c r="B146" i="33"/>
  <c r="J145" i="33"/>
  <c r="J144" i="33"/>
  <c r="J143" i="33"/>
  <c r="J142" i="33"/>
  <c r="J141" i="33"/>
  <c r="J137" i="33"/>
  <c r="J128" i="33"/>
  <c r="I127" i="33"/>
  <c r="I129" i="33" s="1"/>
  <c r="H127" i="33"/>
  <c r="H115" i="33" s="1"/>
  <c r="F127" i="33"/>
  <c r="F129" i="33" s="1"/>
  <c r="E127" i="33"/>
  <c r="E129" i="33" s="1"/>
  <c r="D127" i="33"/>
  <c r="D129" i="33" s="1"/>
  <c r="C127" i="33"/>
  <c r="C129" i="33" s="1"/>
  <c r="B127" i="33"/>
  <c r="B129" i="33" s="1"/>
  <c r="J126" i="33"/>
  <c r="J125" i="33"/>
  <c r="J124" i="33"/>
  <c r="J123" i="33"/>
  <c r="J122" i="33"/>
  <c r="I121" i="33"/>
  <c r="F121" i="33"/>
  <c r="E121" i="33"/>
  <c r="D121" i="33"/>
  <c r="C121" i="33"/>
  <c r="B121" i="33"/>
  <c r="J120" i="33"/>
  <c r="J119" i="33"/>
  <c r="J118" i="33"/>
  <c r="J117" i="33"/>
  <c r="J116" i="33"/>
  <c r="I114" i="33"/>
  <c r="H114" i="33"/>
  <c r="F114" i="33"/>
  <c r="E114" i="33"/>
  <c r="D114" i="33"/>
  <c r="C114" i="33"/>
  <c r="B114" i="33"/>
  <c r="J113" i="33"/>
  <c r="J112" i="33"/>
  <c r="J111" i="33"/>
  <c r="J110" i="33"/>
  <c r="J109" i="33"/>
  <c r="J105" i="33"/>
  <c r="J96" i="33"/>
  <c r="I95" i="33"/>
  <c r="I97" i="33" s="1"/>
  <c r="H95" i="33"/>
  <c r="H83" i="33" s="1"/>
  <c r="F95" i="33"/>
  <c r="F97" i="33" s="1"/>
  <c r="E95" i="33"/>
  <c r="E97" i="33" s="1"/>
  <c r="D95" i="33"/>
  <c r="D97" i="33" s="1"/>
  <c r="C95" i="33"/>
  <c r="C97" i="33" s="1"/>
  <c r="B95" i="33"/>
  <c r="B97" i="33" s="1"/>
  <c r="J94" i="33"/>
  <c r="J93" i="33"/>
  <c r="J92" i="33"/>
  <c r="J91" i="33"/>
  <c r="J90" i="33"/>
  <c r="I89" i="33"/>
  <c r="F89" i="33"/>
  <c r="E89" i="33"/>
  <c r="D89" i="33"/>
  <c r="C89" i="33"/>
  <c r="B89" i="33"/>
  <c r="J88" i="33"/>
  <c r="J87" i="33"/>
  <c r="J86" i="33"/>
  <c r="J85" i="33"/>
  <c r="J84" i="33"/>
  <c r="I82" i="33"/>
  <c r="H82" i="33"/>
  <c r="F82" i="33"/>
  <c r="E82" i="33"/>
  <c r="D82" i="33"/>
  <c r="C82" i="33"/>
  <c r="B82" i="33"/>
  <c r="J81" i="33"/>
  <c r="J80" i="33"/>
  <c r="J79" i="33"/>
  <c r="J78" i="33"/>
  <c r="J77" i="33"/>
  <c r="J73" i="33"/>
  <c r="J64" i="33"/>
  <c r="I63" i="33"/>
  <c r="I65" i="33" s="1"/>
  <c r="H63" i="33"/>
  <c r="F63" i="33"/>
  <c r="F65" i="33" s="1"/>
  <c r="E63" i="33"/>
  <c r="E65" i="33" s="1"/>
  <c r="D63" i="33"/>
  <c r="D65" i="33" s="1"/>
  <c r="C63" i="33"/>
  <c r="C65" i="33" s="1"/>
  <c r="B63" i="33"/>
  <c r="B65" i="33" s="1"/>
  <c r="J62" i="33"/>
  <c r="J61" i="33"/>
  <c r="J60" i="33"/>
  <c r="J59" i="33"/>
  <c r="J58" i="33"/>
  <c r="I57" i="33"/>
  <c r="F57" i="33"/>
  <c r="E57" i="33"/>
  <c r="D57" i="33"/>
  <c r="C57" i="33"/>
  <c r="B57" i="33"/>
  <c r="J55" i="33"/>
  <c r="J54" i="33"/>
  <c r="J53" i="33"/>
  <c r="J52" i="33"/>
  <c r="I50" i="33"/>
  <c r="H50" i="33"/>
  <c r="F50" i="33"/>
  <c r="E50" i="33"/>
  <c r="D50" i="33"/>
  <c r="C50" i="33"/>
  <c r="B50" i="33"/>
  <c r="J49" i="33"/>
  <c r="J48" i="33"/>
  <c r="J47" i="33"/>
  <c r="J46" i="33"/>
  <c r="J45" i="33"/>
  <c r="J41" i="33"/>
  <c r="J192" i="21"/>
  <c r="I191" i="21"/>
  <c r="I193" i="21" s="1"/>
  <c r="H191" i="21"/>
  <c r="H179" i="21" s="1"/>
  <c r="F191" i="21"/>
  <c r="F193" i="21" s="1"/>
  <c r="E191" i="21"/>
  <c r="E193" i="21" s="1"/>
  <c r="D191" i="21"/>
  <c r="D193" i="21" s="1"/>
  <c r="C191" i="21"/>
  <c r="C193" i="21" s="1"/>
  <c r="B191" i="21"/>
  <c r="B193" i="21" s="1"/>
  <c r="J190" i="21"/>
  <c r="J189" i="21"/>
  <c r="J188" i="21"/>
  <c r="J187" i="21"/>
  <c r="J186" i="21"/>
  <c r="I185" i="21"/>
  <c r="F185" i="21"/>
  <c r="E185" i="21"/>
  <c r="D185" i="21"/>
  <c r="C185" i="21"/>
  <c r="B185" i="21"/>
  <c r="J184" i="21"/>
  <c r="J183" i="21"/>
  <c r="J182" i="21"/>
  <c r="J181" i="21"/>
  <c r="J180" i="21"/>
  <c r="I178" i="21"/>
  <c r="H178" i="21"/>
  <c r="F178" i="21"/>
  <c r="E178" i="21"/>
  <c r="D178" i="21"/>
  <c r="C178" i="21"/>
  <c r="B178" i="21"/>
  <c r="J177" i="21"/>
  <c r="J176" i="21"/>
  <c r="J175" i="21"/>
  <c r="J174" i="21"/>
  <c r="J173" i="21"/>
  <c r="J169" i="21"/>
  <c r="J160" i="21"/>
  <c r="I159" i="21"/>
  <c r="I161" i="21" s="1"/>
  <c r="H159" i="21"/>
  <c r="H147" i="21" s="1"/>
  <c r="F159" i="21"/>
  <c r="F161" i="21" s="1"/>
  <c r="E159" i="21"/>
  <c r="E161" i="21" s="1"/>
  <c r="D159" i="21"/>
  <c r="D161" i="21" s="1"/>
  <c r="C159" i="21"/>
  <c r="C161" i="21" s="1"/>
  <c r="B159" i="21"/>
  <c r="B161" i="21" s="1"/>
  <c r="J158" i="21"/>
  <c r="J157" i="21"/>
  <c r="J156" i="21"/>
  <c r="J155" i="21"/>
  <c r="J154" i="21"/>
  <c r="I153" i="21"/>
  <c r="F153" i="21"/>
  <c r="E153" i="21"/>
  <c r="D153" i="21"/>
  <c r="C153" i="21"/>
  <c r="B153" i="21"/>
  <c r="J152" i="21"/>
  <c r="J151" i="21"/>
  <c r="J150" i="21"/>
  <c r="J149" i="21"/>
  <c r="J148" i="21"/>
  <c r="I146" i="21"/>
  <c r="H146" i="21"/>
  <c r="F146" i="21"/>
  <c r="E146" i="21"/>
  <c r="D146" i="21"/>
  <c r="C146" i="21"/>
  <c r="B146" i="21"/>
  <c r="J145" i="21"/>
  <c r="J144" i="21"/>
  <c r="J143" i="21"/>
  <c r="J142" i="21"/>
  <c r="J141" i="21"/>
  <c r="J137" i="21"/>
  <c r="J128" i="21"/>
  <c r="I127" i="21"/>
  <c r="I129" i="21" s="1"/>
  <c r="H127" i="21"/>
  <c r="H115" i="21" s="1"/>
  <c r="F127" i="21"/>
  <c r="F129" i="21" s="1"/>
  <c r="E127" i="21"/>
  <c r="E129" i="21" s="1"/>
  <c r="D127" i="21"/>
  <c r="D129" i="21" s="1"/>
  <c r="C127" i="21"/>
  <c r="C129" i="21" s="1"/>
  <c r="B127" i="21"/>
  <c r="B129" i="21" s="1"/>
  <c r="J126" i="21"/>
  <c r="J125" i="21"/>
  <c r="J124" i="21"/>
  <c r="J123" i="21"/>
  <c r="J122" i="21"/>
  <c r="I121" i="21"/>
  <c r="F121" i="21"/>
  <c r="E121" i="21"/>
  <c r="D121" i="21"/>
  <c r="C121" i="21"/>
  <c r="B121" i="21"/>
  <c r="J120" i="21"/>
  <c r="J119" i="21"/>
  <c r="J118" i="21"/>
  <c r="J117" i="21"/>
  <c r="J116" i="21"/>
  <c r="I114" i="21"/>
  <c r="H114" i="21"/>
  <c r="F114" i="21"/>
  <c r="E114" i="21"/>
  <c r="D114" i="21"/>
  <c r="C114" i="21"/>
  <c r="B114" i="21"/>
  <c r="J113" i="21"/>
  <c r="J112" i="21"/>
  <c r="J111" i="21"/>
  <c r="J110" i="21"/>
  <c r="J109" i="21"/>
  <c r="J105" i="21"/>
  <c r="J96" i="21"/>
  <c r="I95" i="21"/>
  <c r="I97" i="21" s="1"/>
  <c r="H95" i="21"/>
  <c r="H83" i="21" s="1"/>
  <c r="F95" i="21"/>
  <c r="F97" i="21" s="1"/>
  <c r="E95" i="21"/>
  <c r="E97" i="21" s="1"/>
  <c r="D95" i="21"/>
  <c r="D97" i="21" s="1"/>
  <c r="C95" i="21"/>
  <c r="C97" i="21" s="1"/>
  <c r="B95" i="21"/>
  <c r="B97" i="21" s="1"/>
  <c r="J94" i="21"/>
  <c r="J93" i="21"/>
  <c r="J92" i="21"/>
  <c r="J91" i="21"/>
  <c r="J90" i="21"/>
  <c r="I89" i="21"/>
  <c r="F89" i="21"/>
  <c r="E89" i="21"/>
  <c r="D89" i="21"/>
  <c r="C89" i="21"/>
  <c r="B89" i="21"/>
  <c r="J88" i="21"/>
  <c r="J87" i="21"/>
  <c r="J86" i="21"/>
  <c r="J85" i="21"/>
  <c r="J84" i="21"/>
  <c r="I82" i="21"/>
  <c r="H82" i="21"/>
  <c r="F82" i="21"/>
  <c r="E82" i="21"/>
  <c r="D82" i="21"/>
  <c r="C82" i="21"/>
  <c r="B82" i="21"/>
  <c r="J81" i="21"/>
  <c r="J80" i="21"/>
  <c r="J79" i="21"/>
  <c r="J78" i="21"/>
  <c r="J77" i="21"/>
  <c r="J73" i="21"/>
  <c r="J64" i="21"/>
  <c r="C63" i="21"/>
  <c r="C65" i="21" s="1"/>
  <c r="D63" i="21"/>
  <c r="D65" i="21" s="1"/>
  <c r="E63" i="21"/>
  <c r="E65" i="21" s="1"/>
  <c r="F63" i="21"/>
  <c r="F65" i="21" s="1"/>
  <c r="H63" i="21"/>
  <c r="I63" i="21"/>
  <c r="I65" i="21" s="1"/>
  <c r="B63" i="21"/>
  <c r="B65" i="21" s="1"/>
  <c r="J60" i="21"/>
  <c r="J61" i="21"/>
  <c r="J62" i="21"/>
  <c r="J59" i="21"/>
  <c r="J58" i="21"/>
  <c r="C57" i="21"/>
  <c r="D57" i="21"/>
  <c r="E57" i="21"/>
  <c r="F57" i="21"/>
  <c r="I57" i="21"/>
  <c r="B57" i="21"/>
  <c r="J53" i="21"/>
  <c r="J54" i="21"/>
  <c r="J55" i="21"/>
  <c r="J52" i="21"/>
  <c r="C50" i="21"/>
  <c r="D50" i="21"/>
  <c r="E50" i="21"/>
  <c r="F50" i="21"/>
  <c r="H50" i="21"/>
  <c r="I50" i="21"/>
  <c r="B50" i="21"/>
  <c r="J46" i="21"/>
  <c r="J47" i="21"/>
  <c r="J48" i="21"/>
  <c r="J49" i="21"/>
  <c r="J45" i="21"/>
  <c r="J41" i="21"/>
  <c r="H51" i="33" l="1"/>
  <c r="J51" i="33" s="1"/>
  <c r="H51" i="34"/>
  <c r="J51" i="34" s="1"/>
  <c r="H51" i="21"/>
  <c r="J51" i="21" s="1"/>
  <c r="H97" i="36"/>
  <c r="H83" i="36"/>
  <c r="H161" i="21"/>
  <c r="H161" i="33"/>
  <c r="H161" i="34"/>
  <c r="H161" i="35"/>
  <c r="H225" i="35"/>
  <c r="H225" i="34"/>
  <c r="H225" i="33"/>
  <c r="H225" i="21"/>
  <c r="H193" i="33"/>
  <c r="H193" i="34"/>
  <c r="H193" i="21"/>
  <c r="H193" i="35"/>
  <c r="H129" i="33"/>
  <c r="H129" i="35"/>
  <c r="H129" i="21"/>
  <c r="H129" i="34"/>
  <c r="H97" i="34"/>
  <c r="H97" i="33"/>
  <c r="H97" i="21"/>
  <c r="H97" i="35"/>
  <c r="H225" i="36"/>
  <c r="H193" i="36"/>
  <c r="H161" i="36"/>
  <c r="H129" i="36"/>
  <c r="J210" i="36"/>
  <c r="J191" i="33"/>
  <c r="J193" i="33" s="1"/>
  <c r="H65" i="21"/>
  <c r="H65" i="33"/>
  <c r="H65" i="34"/>
  <c r="H65" i="35"/>
  <c r="H65" i="36"/>
  <c r="J191" i="34"/>
  <c r="J193" i="34" s="1"/>
  <c r="J127" i="33"/>
  <c r="J129" i="33" s="1"/>
  <c r="J63" i="33"/>
  <c r="J65" i="33" s="1"/>
  <c r="J223" i="34"/>
  <c r="J225" i="34" s="1"/>
  <c r="J127" i="34"/>
  <c r="J129" i="34" s="1"/>
  <c r="J63" i="34"/>
  <c r="J65" i="34" s="1"/>
  <c r="J223" i="21"/>
  <c r="J225" i="21" s="1"/>
  <c r="J210" i="33"/>
  <c r="J50" i="33"/>
  <c r="J82" i="33"/>
  <c r="J95" i="33"/>
  <c r="J97" i="33" s="1"/>
  <c r="J114" i="33"/>
  <c r="J146" i="33"/>
  <c r="J159" i="33"/>
  <c r="J161" i="33" s="1"/>
  <c r="J178" i="33"/>
  <c r="J223" i="33"/>
  <c r="J225" i="33" s="1"/>
  <c r="J50" i="34"/>
  <c r="J82" i="34"/>
  <c r="J95" i="34"/>
  <c r="J97" i="34" s="1"/>
  <c r="J114" i="34"/>
  <c r="J146" i="34"/>
  <c r="J159" i="34"/>
  <c r="J161" i="34" s="1"/>
  <c r="J178" i="34"/>
  <c r="J210" i="34"/>
  <c r="J63" i="36"/>
  <c r="J65" i="36" s="1"/>
  <c r="J127" i="36"/>
  <c r="J129" i="36" s="1"/>
  <c r="J191" i="36"/>
  <c r="J193" i="36" s="1"/>
  <c r="J223" i="36"/>
  <c r="J225" i="36" s="1"/>
  <c r="J50" i="36"/>
  <c r="J82" i="36"/>
  <c r="J95" i="36"/>
  <c r="J97" i="36" s="1"/>
  <c r="J114" i="36"/>
  <c r="J146" i="36"/>
  <c r="J159" i="36"/>
  <c r="J161" i="36" s="1"/>
  <c r="J178" i="36"/>
  <c r="J191" i="35"/>
  <c r="J193" i="35" s="1"/>
  <c r="J223" i="35"/>
  <c r="J225" i="35" s="1"/>
  <c r="J50" i="35"/>
  <c r="J159" i="35"/>
  <c r="J161" i="35" s="1"/>
  <c r="J63" i="35"/>
  <c r="J65" i="35" s="1"/>
  <c r="J127" i="35"/>
  <c r="J129" i="35" s="1"/>
  <c r="J95" i="35"/>
  <c r="J97" i="35" s="1"/>
  <c r="J210" i="35"/>
  <c r="J178" i="35"/>
  <c r="J146" i="35"/>
  <c r="J114" i="35"/>
  <c r="J82" i="35"/>
  <c r="J210" i="21"/>
  <c r="J50" i="21"/>
  <c r="J191" i="21"/>
  <c r="J193" i="21" s="1"/>
  <c r="J178" i="21"/>
  <c r="J146" i="21"/>
  <c r="J159" i="21"/>
  <c r="J161" i="21" s="1"/>
  <c r="J114" i="21"/>
  <c r="J127" i="21"/>
  <c r="J129" i="21" s="1"/>
  <c r="J63" i="21"/>
  <c r="J65" i="21" s="1"/>
  <c r="J95" i="21"/>
  <c r="J97" i="21" s="1"/>
  <c r="J82" i="21"/>
  <c r="H153" i="21" l="1"/>
  <c r="J147" i="21"/>
  <c r="J153" i="21" s="1"/>
  <c r="J147" i="33"/>
  <c r="J153" i="33" s="1"/>
  <c r="H153" i="33"/>
  <c r="J147" i="34"/>
  <c r="J153" i="34" s="1"/>
  <c r="H153" i="34"/>
  <c r="J147" i="35"/>
  <c r="J153" i="35" s="1"/>
  <c r="H153" i="35"/>
  <c r="H217" i="21"/>
  <c r="J211" i="21"/>
  <c r="J217" i="21" s="1"/>
  <c r="J211" i="33"/>
  <c r="J217" i="33" s="1"/>
  <c r="H217" i="33"/>
  <c r="J211" i="34"/>
  <c r="J217" i="34" s="1"/>
  <c r="H217" i="34"/>
  <c r="H217" i="35"/>
  <c r="J211" i="35"/>
  <c r="J217" i="35" s="1"/>
  <c r="J179" i="35"/>
  <c r="J185" i="35" s="1"/>
  <c r="H185" i="35"/>
  <c r="J179" i="21"/>
  <c r="J185" i="21" s="1"/>
  <c r="H185" i="21"/>
  <c r="H185" i="34"/>
  <c r="J179" i="34"/>
  <c r="J185" i="34" s="1"/>
  <c r="J179" i="33"/>
  <c r="J185" i="33" s="1"/>
  <c r="H185" i="33"/>
  <c r="J115" i="34"/>
  <c r="J121" i="34" s="1"/>
  <c r="H121" i="34"/>
  <c r="H121" i="21"/>
  <c r="J115" i="21"/>
  <c r="J121" i="21" s="1"/>
  <c r="H121" i="35"/>
  <c r="J115" i="35"/>
  <c r="J121" i="35" s="1"/>
  <c r="J115" i="33"/>
  <c r="J121" i="33" s="1"/>
  <c r="H121" i="33"/>
  <c r="J83" i="35"/>
  <c r="J89" i="35" s="1"/>
  <c r="H89" i="35"/>
  <c r="H89" i="21"/>
  <c r="J83" i="21"/>
  <c r="J89" i="21" s="1"/>
  <c r="H89" i="33"/>
  <c r="J83" i="33"/>
  <c r="J89" i="33" s="1"/>
  <c r="H89" i="34"/>
  <c r="J83" i="34"/>
  <c r="J89" i="34" s="1"/>
  <c r="H211" i="37"/>
  <c r="H217" i="36"/>
  <c r="J211" i="36"/>
  <c r="J217" i="36" s="1"/>
  <c r="H179" i="37"/>
  <c r="J179" i="36"/>
  <c r="J185" i="36" s="1"/>
  <c r="H185" i="36"/>
  <c r="H147" i="37"/>
  <c r="J147" i="36"/>
  <c r="J153" i="36" s="1"/>
  <c r="H153" i="36"/>
  <c r="H115" i="37"/>
  <c r="H121" i="36"/>
  <c r="J115" i="36"/>
  <c r="J121" i="36" s="1"/>
  <c r="H83" i="37"/>
  <c r="H89" i="36"/>
  <c r="J83" i="36"/>
  <c r="J89" i="36" s="1"/>
  <c r="H57" i="21"/>
  <c r="J56" i="21"/>
  <c r="J57" i="21" s="1"/>
  <c r="J56" i="33"/>
  <c r="J57" i="33" s="1"/>
  <c r="H57" i="33"/>
  <c r="J56" i="34"/>
  <c r="J57" i="34" s="1"/>
  <c r="H57" i="34"/>
  <c r="H51" i="37"/>
  <c r="J51" i="37" s="1"/>
  <c r="H57" i="35"/>
  <c r="J51" i="35"/>
  <c r="J57" i="35" s="1"/>
  <c r="H56" i="37"/>
  <c r="J56" i="36"/>
  <c r="J57" i="36" s="1"/>
  <c r="H57" i="36"/>
  <c r="J211" i="37" l="1"/>
  <c r="J217" i="37" s="1"/>
  <c r="H217" i="37"/>
  <c r="J179" i="37"/>
  <c r="J185" i="37" s="1"/>
  <c r="H185" i="37"/>
  <c r="J147" i="37"/>
  <c r="J153" i="37" s="1"/>
  <c r="H153" i="37"/>
  <c r="J115" i="37"/>
  <c r="J121" i="37" s="1"/>
  <c r="H121" i="37"/>
  <c r="J83" i="37"/>
  <c r="J89" i="37" s="1"/>
  <c r="H89" i="37"/>
  <c r="J56" i="37"/>
  <c r="J57" i="37" s="1"/>
  <c r="H57" i="37"/>
  <c r="J19" i="34"/>
  <c r="J25" i="34" s="1"/>
  <c r="D19" i="37"/>
  <c r="J19" i="37" s="1"/>
  <c r="J25" i="37" s="1"/>
  <c r="D25" i="34"/>
  <c r="D25" i="37" l="1"/>
</calcChain>
</file>

<file path=xl/sharedStrings.xml><?xml version="1.0" encoding="utf-8"?>
<sst xmlns="http://schemas.openxmlformats.org/spreadsheetml/2006/main" count="1602" uniqueCount="45">
  <si>
    <t>Production d'énergie primaire</t>
  </si>
  <si>
    <t>Importations</t>
  </si>
  <si>
    <t>Exportations</t>
  </si>
  <si>
    <t>Ecart statistique</t>
  </si>
  <si>
    <t>Consommation nette de la branche énergie</t>
  </si>
  <si>
    <t>Industrie</t>
  </si>
  <si>
    <t>Transport</t>
  </si>
  <si>
    <t>Résidentiel</t>
  </si>
  <si>
    <t>Tertiaire</t>
  </si>
  <si>
    <t>Agriculture</t>
  </si>
  <si>
    <t>Consommation finale énergétique</t>
  </si>
  <si>
    <t>Consommation finale non énergétique</t>
  </si>
  <si>
    <t>Consommation finale</t>
  </si>
  <si>
    <t>Usages internes de la branche énergie</t>
  </si>
  <si>
    <t>Pertes de transport et de distribution</t>
  </si>
  <si>
    <t>Gaz naturel</t>
  </si>
  <si>
    <t>Charbon</t>
  </si>
  <si>
    <t>Soutes maritimes internationales</t>
  </si>
  <si>
    <t>Soutes aériennes internationales</t>
  </si>
  <si>
    <t>Hydraulique</t>
  </si>
  <si>
    <t>Photovoltaïque</t>
  </si>
  <si>
    <t>Electricité</t>
  </si>
  <si>
    <t>Total</t>
  </si>
  <si>
    <t>Variations de stocks (+ = déstockage, - = stockage)</t>
  </si>
  <si>
    <t>Consommation primaire</t>
  </si>
  <si>
    <t>Raffinage de pétrole</t>
  </si>
  <si>
    <t>Autres transformations, transferts</t>
  </si>
  <si>
    <t>Bilans physiques, toutes énergies confondues (données réelles)</t>
  </si>
  <si>
    <t>Bilan énergétique physique 2017</t>
  </si>
  <si>
    <t>Données réelles</t>
  </si>
  <si>
    <t>Pétrole brut</t>
  </si>
  <si>
    <t>Produits pétroliers raffinés</t>
  </si>
  <si>
    <t>EnR électriques</t>
  </si>
  <si>
    <t>EnR thermiques et déchets</t>
  </si>
  <si>
    <t>Chaleur vendue</t>
  </si>
  <si>
    <t>Bilan énergétique physique 2018</t>
  </si>
  <si>
    <t>Bilan énergétique physique 2016</t>
  </si>
  <si>
    <t>Bilan énergétique physique 2015</t>
  </si>
  <si>
    <t>Bilan énergétique physique 2014</t>
  </si>
  <si>
    <t>Source : SDES</t>
  </si>
  <si>
    <t>Eolien</t>
  </si>
  <si>
    <t>Production d'électricité et de chaleur</t>
  </si>
  <si>
    <t>En ktep</t>
  </si>
  <si>
    <t>Bilan énergétique physique 2013</t>
  </si>
  <si>
    <t>Bilan énergétique physique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</si>
</sst>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_ ;\-#,##0\ "/>
  </numFmts>
  <fonts count="6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3" borderId="0" xfId="0" applyFill="1"/>
    <xf numFmtId="0" fontId="5" fillId="0" borderId="0" xfId="0" applyFont="1"/>
    <xf numFmtId="1" fontId="5" fillId="0" borderId="0" xfId="0" applyNumberFormat="1" applyFont="1"/>
    <xf numFmtId="0" fontId="5" fillId="3" borderId="0" xfId="0" applyFont="1" applyFill="1"/>
    <xf numFmtId="1" fontId="5" fillId="3" borderId="0" xfId="0" applyNumberFormat="1" applyFont="1" applyFill="1"/>
    <xf numFmtId="1" fontId="5" fillId="0" borderId="0" xfId="0" applyNumberFormat="1" applyFont="1" applyFill="1"/>
    <xf numFmtId="0" fontId="5" fillId="2" borderId="0" xfId="0" applyFont="1" applyFill="1"/>
    <xf numFmtId="1" fontId="5" fillId="2" borderId="0" xfId="0" applyNumberFormat="1" applyFont="1" applyFill="1"/>
    <xf numFmtId="0" fontId="5" fillId="3" borderId="0" xfId="0" applyFont="1" applyFill="1" applyAlignment="1">
      <alignment horizontal="center" vertical="top" wrapText="1"/>
    </xf>
    <xf numFmtId="165" fontId="5" fillId="0" borderId="0" xfId="2" applyNumberFormat="1" applyFont="1" applyFill="1"/>
    <xf numFmtId="0" fontId="0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illiers" xfId="2" builtinId="3"/>
    <cellStyle name="Milliers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showGridLines="0" tabSelected="1" zoomScaleNormal="100" workbookViewId="0">
      <selection activeCell="A231" sqref="A231"/>
    </sheetView>
  </sheetViews>
  <sheetFormatPr baseColWidth="10" defaultColWidth="9.140625" defaultRowHeight="15" x14ac:dyDescent="0.25"/>
  <cols>
    <col min="1" max="1" width="45.42578125" bestFit="1" customWidth="1"/>
    <col min="2" max="2" width="9.28515625" bestFit="1" customWidth="1"/>
    <col min="3" max="3" width="9.42578125" bestFit="1" customWidth="1"/>
    <col min="4" max="4" width="10.28515625" bestFit="1" customWidth="1"/>
    <col min="5" max="5" width="9.42578125" bestFit="1" customWidth="1"/>
    <col min="6" max="6" width="9.28515625" bestFit="1" customWidth="1"/>
    <col min="7" max="7" width="9.42578125" bestFit="1" customWidth="1"/>
    <col min="8" max="8" width="10.28515625" bestFit="1" customWidth="1"/>
    <col min="9" max="9" width="9.28515625" bestFit="1" customWidth="1"/>
    <col min="10" max="10" width="10.42578125" bestFit="1" customWidth="1"/>
  </cols>
  <sheetData>
    <row r="1" spans="1:10" ht="23.25" x14ac:dyDescent="0.35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</row>
    <row r="4" spans="1:10" x14ac:dyDescent="0.25">
      <c r="B4" s="2" t="s">
        <v>44</v>
      </c>
    </row>
    <row r="5" spans="1:10" x14ac:dyDescent="0.25">
      <c r="B5" t="s">
        <v>29</v>
      </c>
    </row>
    <row r="6" spans="1:10" x14ac:dyDescent="0.25">
      <c r="B6" t="s">
        <v>42</v>
      </c>
    </row>
    <row r="8" spans="1:10" ht="60" x14ac:dyDescent="0.25">
      <c r="A8" s="3"/>
      <c r="B8" s="13" t="s">
        <v>16</v>
      </c>
      <c r="C8" s="13" t="s">
        <v>30</v>
      </c>
      <c r="D8" s="13" t="s">
        <v>31</v>
      </c>
      <c r="E8" s="13" t="s">
        <v>15</v>
      </c>
      <c r="F8" s="13" t="s">
        <v>32</v>
      </c>
      <c r="G8" s="13" t="s">
        <v>33</v>
      </c>
      <c r="H8" s="13" t="s">
        <v>21</v>
      </c>
      <c r="I8" s="13" t="s">
        <v>34</v>
      </c>
      <c r="J8" s="13" t="s">
        <v>22</v>
      </c>
    </row>
    <row r="9" spans="1:10" x14ac:dyDescent="0.25">
      <c r="A9" s="4" t="s">
        <v>0</v>
      </c>
      <c r="B9" s="5">
        <v>0</v>
      </c>
      <c r="C9" s="5">
        <v>0</v>
      </c>
      <c r="D9" s="5">
        <v>0</v>
      </c>
      <c r="E9" s="5">
        <v>0</v>
      </c>
      <c r="F9" s="5">
        <f>F12+F10+F11</f>
        <v>1.5135855546001722</v>
      </c>
      <c r="G9" s="5">
        <v>0.77107599999999976</v>
      </c>
      <c r="H9" s="5">
        <v>0</v>
      </c>
      <c r="I9" s="5">
        <v>0</v>
      </c>
      <c r="J9" s="5">
        <f>SUM(B9:I9)</f>
        <v>2.2846615546001718</v>
      </c>
    </row>
    <row r="10" spans="1:10" x14ac:dyDescent="0.25">
      <c r="A10" s="4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f t="shared" ref="J10:J12" si="0">SUM(B10:I10)</f>
        <v>0</v>
      </c>
    </row>
    <row r="11" spans="1:10" x14ac:dyDescent="0.25">
      <c r="A11" s="4" t="s">
        <v>40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f t="shared" si="0"/>
        <v>0</v>
      </c>
    </row>
    <row r="12" spans="1:10" x14ac:dyDescent="0.25">
      <c r="A12" s="4" t="s">
        <v>20</v>
      </c>
      <c r="B12" s="5">
        <v>0</v>
      </c>
      <c r="C12" s="5">
        <v>0</v>
      </c>
      <c r="D12" s="5">
        <v>0</v>
      </c>
      <c r="E12" s="5">
        <v>0</v>
      </c>
      <c r="F12" s="5">
        <v>1.5135855546001722</v>
      </c>
      <c r="G12" s="5">
        <v>0</v>
      </c>
      <c r="H12" s="5">
        <v>0</v>
      </c>
      <c r="I12" s="5">
        <v>0</v>
      </c>
      <c r="J12" s="5">
        <f t="shared" si="0"/>
        <v>1.5135855546001722</v>
      </c>
    </row>
    <row r="13" spans="1:10" x14ac:dyDescent="0.25">
      <c r="A13" s="4" t="s">
        <v>1</v>
      </c>
      <c r="B13" s="5">
        <v>0</v>
      </c>
      <c r="C13" s="5">
        <v>0</v>
      </c>
      <c r="D13" s="5">
        <v>120.48720494520002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>SUM(B13:I13)</f>
        <v>120.48720494520002</v>
      </c>
    </row>
    <row r="14" spans="1:10" x14ac:dyDescent="0.25">
      <c r="A14" s="4" t="s">
        <v>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>SUM(B14:I14)</f>
        <v>0</v>
      </c>
    </row>
    <row r="15" spans="1:10" x14ac:dyDescent="0.25">
      <c r="A15" s="4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f>SUM(B15:I15)</f>
        <v>0</v>
      </c>
    </row>
    <row r="16" spans="1:10" x14ac:dyDescent="0.25">
      <c r="A16" s="4" t="s">
        <v>18</v>
      </c>
      <c r="B16" s="5">
        <v>0</v>
      </c>
      <c r="C16" s="5">
        <v>0</v>
      </c>
      <c r="D16" s="5">
        <v>-6.0922157938136099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f>SUM(B16:I16)</f>
        <v>-6.0922157938136099</v>
      </c>
    </row>
    <row r="17" spans="1:10" x14ac:dyDescent="0.25">
      <c r="A17" s="4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f>SUM(B17:I17)</f>
        <v>0</v>
      </c>
    </row>
    <row r="18" spans="1:10" x14ac:dyDescent="0.25">
      <c r="A18" s="6" t="s">
        <v>24</v>
      </c>
      <c r="B18" s="7">
        <f t="shared" ref="B18:J18" si="1">B9+B13+B14+B15+B16+B17</f>
        <v>0</v>
      </c>
      <c r="C18" s="7">
        <f t="shared" si="1"/>
        <v>0</v>
      </c>
      <c r="D18" s="7">
        <f t="shared" si="1"/>
        <v>114.39498915138641</v>
      </c>
      <c r="E18" s="7">
        <f t="shared" si="1"/>
        <v>0</v>
      </c>
      <c r="F18" s="7">
        <f t="shared" si="1"/>
        <v>1.5135855546001722</v>
      </c>
      <c r="G18" s="7">
        <v>0.77107599999999976</v>
      </c>
      <c r="H18" s="7">
        <f t="shared" si="1"/>
        <v>0</v>
      </c>
      <c r="I18" s="7">
        <f t="shared" si="1"/>
        <v>0</v>
      </c>
      <c r="J18" s="7">
        <f t="shared" si="1"/>
        <v>116.67965070598659</v>
      </c>
    </row>
    <row r="19" spans="1:10" x14ac:dyDescent="0.25">
      <c r="A19" s="4" t="s">
        <v>3</v>
      </c>
      <c r="B19" s="5">
        <v>0</v>
      </c>
      <c r="C19" s="5">
        <v>0</v>
      </c>
      <c r="D19" s="5">
        <f>D18-SUM(D20:D24)-D33</f>
        <v>-15.978503361529192</v>
      </c>
      <c r="E19" s="5">
        <v>0</v>
      </c>
      <c r="F19" s="5">
        <v>0</v>
      </c>
      <c r="G19" s="5">
        <v>0</v>
      </c>
      <c r="H19" s="5">
        <f>-(H31+H20)-H24-H23</f>
        <v>10.029677230344891</v>
      </c>
      <c r="I19" s="5">
        <v>0</v>
      </c>
      <c r="J19" s="5">
        <f t="shared" ref="J19:J24" si="2">SUM(B19:I19)</f>
        <v>-5.9488261311843011</v>
      </c>
    </row>
    <row r="20" spans="1:10" x14ac:dyDescent="0.25">
      <c r="A20" s="4" t="s">
        <v>41</v>
      </c>
      <c r="B20" s="5">
        <v>0</v>
      </c>
      <c r="C20" s="5">
        <v>0</v>
      </c>
      <c r="D20" s="5">
        <v>73.07999280309545</v>
      </c>
      <c r="E20" s="5">
        <v>0</v>
      </c>
      <c r="F20" s="5">
        <f>F9</f>
        <v>1.5135855546001722</v>
      </c>
      <c r="G20" s="5">
        <v>0</v>
      </c>
      <c r="H20" s="5">
        <f>-37.7219335356836-F9</f>
        <v>-39.235519090283766</v>
      </c>
      <c r="I20" s="5">
        <v>0</v>
      </c>
      <c r="J20" s="5">
        <f t="shared" si="2"/>
        <v>35.358059267411853</v>
      </c>
    </row>
    <row r="21" spans="1:10" x14ac:dyDescent="0.25">
      <c r="A21" s="4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f t="shared" si="2"/>
        <v>0</v>
      </c>
    </row>
    <row r="22" spans="1:10" x14ac:dyDescent="0.25">
      <c r="A22" s="4" t="s">
        <v>26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f t="shared" si="2"/>
        <v>0</v>
      </c>
    </row>
    <row r="23" spans="1:10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0.42749627953463015</v>
      </c>
      <c r="I23" s="5">
        <v>0</v>
      </c>
      <c r="J23" s="5">
        <f t="shared" si="2"/>
        <v>0.42749627953463015</v>
      </c>
    </row>
    <row r="24" spans="1:10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8">
        <v>0</v>
      </c>
      <c r="I24" s="5">
        <v>0</v>
      </c>
      <c r="J24" s="5">
        <f t="shared" si="2"/>
        <v>0</v>
      </c>
    </row>
    <row r="25" spans="1:10" x14ac:dyDescent="0.25">
      <c r="A25" s="6" t="s">
        <v>4</v>
      </c>
      <c r="B25" s="7">
        <f>B19+B20+B21+B22+B23+B24</f>
        <v>0</v>
      </c>
      <c r="C25" s="7">
        <f t="shared" ref="C25:J25" si="3">C19+C20+C21+C22+C23+C24</f>
        <v>0</v>
      </c>
      <c r="D25" s="7">
        <f t="shared" si="3"/>
        <v>57.101489441566258</v>
      </c>
      <c r="E25" s="7">
        <f t="shared" si="3"/>
        <v>0</v>
      </c>
      <c r="F25" s="7">
        <f t="shared" si="3"/>
        <v>1.5135855546001722</v>
      </c>
      <c r="G25" s="7">
        <v>0</v>
      </c>
      <c r="H25" s="7">
        <f t="shared" si="3"/>
        <v>-28.778345580404245</v>
      </c>
      <c r="I25" s="7">
        <f t="shared" si="3"/>
        <v>0</v>
      </c>
      <c r="J25" s="7">
        <f t="shared" si="3"/>
        <v>29.836729415762182</v>
      </c>
    </row>
    <row r="26" spans="1:10" x14ac:dyDescent="0.25">
      <c r="A26" s="4" t="s">
        <v>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8">
        <v>6.9319796216768186</v>
      </c>
      <c r="I26" s="5">
        <v>0</v>
      </c>
      <c r="J26" s="5">
        <f>SUM(B26:I26)</f>
        <v>6.9319796216768186</v>
      </c>
    </row>
    <row r="27" spans="1:10" x14ac:dyDescent="0.25">
      <c r="A27" s="4" t="s">
        <v>6</v>
      </c>
      <c r="B27" s="5">
        <v>0</v>
      </c>
      <c r="C27" s="5">
        <v>0</v>
      </c>
      <c r="D27" s="5">
        <v>45.330662979921875</v>
      </c>
      <c r="E27" s="5">
        <v>0</v>
      </c>
      <c r="F27" s="5">
        <v>0</v>
      </c>
      <c r="G27" s="5">
        <v>0</v>
      </c>
      <c r="H27" s="8">
        <v>0</v>
      </c>
      <c r="I27" s="5">
        <v>0</v>
      </c>
      <c r="J27" s="5">
        <f>SUM(B27:I27)</f>
        <v>45.330662979921875</v>
      </c>
    </row>
    <row r="28" spans="1:10" x14ac:dyDescent="0.25">
      <c r="A28" s="4" t="s">
        <v>7</v>
      </c>
      <c r="B28" s="5">
        <v>0</v>
      </c>
      <c r="C28" s="5">
        <v>0</v>
      </c>
      <c r="D28" s="5">
        <v>7.6117643546383871</v>
      </c>
      <c r="E28" s="5">
        <v>0</v>
      </c>
      <c r="F28" s="5">
        <v>0</v>
      </c>
      <c r="G28" s="5">
        <v>0.76342199999999993</v>
      </c>
      <c r="H28" s="8">
        <v>15.072477394668958</v>
      </c>
      <c r="I28" s="5">
        <v>0</v>
      </c>
      <c r="J28" s="5">
        <f>SUM(B28:I28)</f>
        <v>23.447663749307345</v>
      </c>
    </row>
    <row r="29" spans="1:10" x14ac:dyDescent="0.25">
      <c r="A29" s="4" t="s">
        <v>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7.6540000000000002E-3</v>
      </c>
      <c r="H29" s="8">
        <v>6.727967755803955</v>
      </c>
      <c r="I29" s="5">
        <v>0</v>
      </c>
      <c r="J29" s="5">
        <f>SUM(B29:I29)</f>
        <v>6.7356217558039546</v>
      </c>
    </row>
    <row r="30" spans="1:10" x14ac:dyDescent="0.25">
      <c r="A30" s="4" t="s">
        <v>9</v>
      </c>
      <c r="B30" s="5">
        <v>0</v>
      </c>
      <c r="C30" s="5">
        <v>0</v>
      </c>
      <c r="D30" s="5">
        <v>0.96548267175988511</v>
      </c>
      <c r="E30" s="5">
        <v>0</v>
      </c>
      <c r="F30" s="5">
        <v>0</v>
      </c>
      <c r="G30" s="5">
        <v>0</v>
      </c>
      <c r="H30" s="8">
        <v>4.5920808254514181E-2</v>
      </c>
      <c r="I30" s="5">
        <v>0</v>
      </c>
      <c r="J30" s="5">
        <f>SUM(B30:I30)</f>
        <v>1.0114034800143994</v>
      </c>
    </row>
    <row r="31" spans="1:10" x14ac:dyDescent="0.25">
      <c r="A31" s="9" t="s">
        <v>10</v>
      </c>
      <c r="B31" s="10">
        <f>B26+B27+B28+B29+B30</f>
        <v>0</v>
      </c>
      <c r="C31" s="10">
        <f t="shared" ref="C31:J31" si="4">C26+C27+C28+C29+C30</f>
        <v>0</v>
      </c>
      <c r="D31" s="10">
        <f t="shared" si="4"/>
        <v>53.907910006320151</v>
      </c>
      <c r="E31" s="10">
        <f t="shared" si="4"/>
        <v>0</v>
      </c>
      <c r="F31" s="10">
        <f t="shared" si="4"/>
        <v>0</v>
      </c>
      <c r="G31" s="10">
        <v>0.77107599999999976</v>
      </c>
      <c r="H31" s="10">
        <f t="shared" si="4"/>
        <v>28.778345580404245</v>
      </c>
      <c r="I31" s="10">
        <f t="shared" si="4"/>
        <v>0</v>
      </c>
      <c r="J31" s="10">
        <f t="shared" si="4"/>
        <v>83.457331586724393</v>
      </c>
    </row>
    <row r="32" spans="1:10" x14ac:dyDescent="0.25">
      <c r="A32" s="9" t="s">
        <v>11</v>
      </c>
      <c r="B32" s="10">
        <v>0</v>
      </c>
      <c r="C32" s="10">
        <v>0</v>
      </c>
      <c r="D32" s="10">
        <v>3.3855897035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>SUM(B32:I32)</f>
        <v>3.3855897035</v>
      </c>
    </row>
    <row r="33" spans="1:10" x14ac:dyDescent="0.25">
      <c r="A33" s="6" t="s">
        <v>12</v>
      </c>
      <c r="B33" s="7">
        <f>B31+B32</f>
        <v>0</v>
      </c>
      <c r="C33" s="7">
        <f t="shared" ref="C33:J33" si="5">C31+C32</f>
        <v>0</v>
      </c>
      <c r="D33" s="7">
        <f t="shared" si="5"/>
        <v>57.293499709820153</v>
      </c>
      <c r="E33" s="7">
        <f t="shared" si="5"/>
        <v>0</v>
      </c>
      <c r="F33" s="7">
        <f t="shared" si="5"/>
        <v>0</v>
      </c>
      <c r="G33" s="7">
        <v>0.77107599999999976</v>
      </c>
      <c r="H33" s="7">
        <f t="shared" si="5"/>
        <v>28.778345580404245</v>
      </c>
      <c r="I33" s="7">
        <f t="shared" si="5"/>
        <v>0</v>
      </c>
      <c r="J33" s="7">
        <f t="shared" si="5"/>
        <v>86.842921290224396</v>
      </c>
    </row>
    <row r="34" spans="1:10" x14ac:dyDescent="0.25">
      <c r="A34" s="4" t="s">
        <v>39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 t="s">
        <v>35</v>
      </c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 t="s">
        <v>29</v>
      </c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 t="s">
        <v>42</v>
      </c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60" x14ac:dyDescent="0.25">
      <c r="A40" s="6"/>
      <c r="B40" s="11" t="s">
        <v>16</v>
      </c>
      <c r="C40" s="11" t="s">
        <v>30</v>
      </c>
      <c r="D40" s="11" t="s">
        <v>31</v>
      </c>
      <c r="E40" s="11" t="s">
        <v>15</v>
      </c>
      <c r="F40" s="11" t="s">
        <v>32</v>
      </c>
      <c r="G40" s="11" t="s">
        <v>33</v>
      </c>
      <c r="H40" s="11" t="s">
        <v>21</v>
      </c>
      <c r="I40" s="11" t="s">
        <v>34</v>
      </c>
      <c r="J40" s="11" t="s">
        <v>22</v>
      </c>
    </row>
    <row r="41" spans="1:10" x14ac:dyDescent="0.25">
      <c r="A41" s="4" t="s">
        <v>0</v>
      </c>
      <c r="B41" s="5">
        <v>0</v>
      </c>
      <c r="C41" s="5">
        <v>0</v>
      </c>
      <c r="D41" s="5">
        <v>0</v>
      </c>
      <c r="E41" s="5">
        <v>0</v>
      </c>
      <c r="F41" s="5">
        <v>1.505932932072227</v>
      </c>
      <c r="G41" s="5">
        <v>0.70734999999999992</v>
      </c>
      <c r="H41" s="5">
        <v>0</v>
      </c>
      <c r="I41" s="5">
        <v>0</v>
      </c>
      <c r="J41" s="5">
        <f>SUM(B41:I41)</f>
        <v>2.2132829320722269</v>
      </c>
    </row>
    <row r="42" spans="1:10" x14ac:dyDescent="0.25">
      <c r="A42" s="4" t="s">
        <v>19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 t="shared" ref="J42:J44" si="6">SUM(B42:I42)</f>
        <v>0</v>
      </c>
    </row>
    <row r="43" spans="1:10" x14ac:dyDescent="0.25">
      <c r="A43" s="4" t="s">
        <v>40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f t="shared" si="6"/>
        <v>0</v>
      </c>
    </row>
    <row r="44" spans="1:10" x14ac:dyDescent="0.25">
      <c r="A44" s="4" t="s">
        <v>20</v>
      </c>
      <c r="B44" s="5">
        <v>0</v>
      </c>
      <c r="C44" s="5">
        <v>0</v>
      </c>
      <c r="D44" s="5">
        <v>0</v>
      </c>
      <c r="E44" s="5">
        <v>0</v>
      </c>
      <c r="F44" s="5">
        <v>1.505932932072227</v>
      </c>
      <c r="G44" s="5">
        <v>0</v>
      </c>
      <c r="H44" s="5">
        <v>0</v>
      </c>
      <c r="I44" s="5">
        <v>0</v>
      </c>
      <c r="J44" s="5">
        <f t="shared" si="6"/>
        <v>1.505932932072227</v>
      </c>
    </row>
    <row r="45" spans="1:10" x14ac:dyDescent="0.25">
      <c r="A45" s="4" t="s">
        <v>1</v>
      </c>
      <c r="B45" s="5">
        <v>0</v>
      </c>
      <c r="C45" s="5">
        <v>0</v>
      </c>
      <c r="D45" s="5">
        <v>118.80340200000001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f>SUM(B45:I45)</f>
        <v>118.80340200000001</v>
      </c>
    </row>
    <row r="46" spans="1:10" x14ac:dyDescent="0.25">
      <c r="A46" s="4" t="s">
        <v>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f>SUM(B46:I46)</f>
        <v>0</v>
      </c>
    </row>
    <row r="47" spans="1:10" x14ac:dyDescent="0.25">
      <c r="A47" s="4" t="s">
        <v>17</v>
      </c>
      <c r="B47" s="5">
        <v>0</v>
      </c>
      <c r="C47" s="5">
        <v>0</v>
      </c>
      <c r="D47" s="5">
        <v>-1.40415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f>SUM(B47:I47)</f>
        <v>-1.40415</v>
      </c>
    </row>
    <row r="48" spans="1:10" x14ac:dyDescent="0.25">
      <c r="A48" s="4" t="s">
        <v>18</v>
      </c>
      <c r="B48" s="5">
        <v>0</v>
      </c>
      <c r="C48" s="5">
        <v>0</v>
      </c>
      <c r="D48" s="5">
        <v>-8.1564339999999991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f>SUM(B48:I48)</f>
        <v>-8.1564339999999991</v>
      </c>
    </row>
    <row r="49" spans="1:10" x14ac:dyDescent="0.25">
      <c r="A49" s="4" t="s">
        <v>23</v>
      </c>
      <c r="B49" s="5">
        <v>0</v>
      </c>
      <c r="C49" s="5">
        <v>0</v>
      </c>
      <c r="D49" s="5">
        <v>7.8306800000000001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f>SUM(B49:I49)</f>
        <v>7.8306800000000001</v>
      </c>
    </row>
    <row r="50" spans="1:10" x14ac:dyDescent="0.25">
      <c r="A50" s="6" t="s">
        <v>24</v>
      </c>
      <c r="B50" s="7">
        <f t="shared" ref="B50:J50" si="7">B41+B45+B46+B47+B48+B49</f>
        <v>0</v>
      </c>
      <c r="C50" s="7">
        <f t="shared" si="7"/>
        <v>0</v>
      </c>
      <c r="D50" s="7">
        <f t="shared" si="7"/>
        <v>117.073498</v>
      </c>
      <c r="E50" s="7">
        <f t="shared" si="7"/>
        <v>0</v>
      </c>
      <c r="F50" s="7">
        <f t="shared" si="7"/>
        <v>1.505932932072227</v>
      </c>
      <c r="G50" s="7">
        <v>0.70734999999999992</v>
      </c>
      <c r="H50" s="7">
        <f t="shared" si="7"/>
        <v>0</v>
      </c>
      <c r="I50" s="7">
        <f t="shared" si="7"/>
        <v>0</v>
      </c>
      <c r="J50" s="7">
        <f t="shared" si="7"/>
        <v>119.28678093207223</v>
      </c>
    </row>
    <row r="51" spans="1:10" x14ac:dyDescent="0.25">
      <c r="A51" s="4" t="s">
        <v>3</v>
      </c>
      <c r="B51" s="5">
        <v>0</v>
      </c>
      <c r="C51" s="5">
        <v>0</v>
      </c>
      <c r="D51" s="5">
        <v>-0.34573569840000573</v>
      </c>
      <c r="E51" s="5">
        <v>0</v>
      </c>
      <c r="F51" s="5">
        <v>0</v>
      </c>
      <c r="G51" s="5">
        <v>0</v>
      </c>
      <c r="H51" s="5">
        <f>-(H63+H52)-H56-H55</f>
        <v>2.2467334438539117</v>
      </c>
      <c r="I51" s="5">
        <v>0</v>
      </c>
      <c r="J51" s="5">
        <f t="shared" ref="J51:J56" si="8">SUM(B51:I51)</f>
        <v>1.900997745453906</v>
      </c>
    </row>
    <row r="52" spans="1:10" x14ac:dyDescent="0.25">
      <c r="A52" s="4" t="s">
        <v>41</v>
      </c>
      <c r="B52" s="5">
        <v>0</v>
      </c>
      <c r="C52" s="5">
        <v>0</v>
      </c>
      <c r="D52" s="5">
        <v>67.829956229700002</v>
      </c>
      <c r="E52" s="5">
        <v>0</v>
      </c>
      <c r="F52" s="5">
        <v>1.505932932072227</v>
      </c>
      <c r="G52" s="5">
        <v>0</v>
      </c>
      <c r="H52" s="5">
        <f>-27.71187-F41</f>
        <v>-29.217802932072228</v>
      </c>
      <c r="I52" s="5">
        <v>0</v>
      </c>
      <c r="J52" s="5">
        <f t="shared" si="8"/>
        <v>40.118086229699998</v>
      </c>
    </row>
    <row r="53" spans="1:10" x14ac:dyDescent="0.25">
      <c r="A53" s="4" t="s">
        <v>25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f t="shared" si="8"/>
        <v>0</v>
      </c>
    </row>
    <row r="54" spans="1:10" x14ac:dyDescent="0.25">
      <c r="A54" s="4" t="s">
        <v>26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f t="shared" si="8"/>
        <v>0</v>
      </c>
    </row>
    <row r="55" spans="1:10" x14ac:dyDescent="0.25">
      <c r="A55" s="4" t="s">
        <v>13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0.33301649373827497</v>
      </c>
      <c r="I55" s="5">
        <v>0</v>
      </c>
      <c r="J55" s="5">
        <f t="shared" si="8"/>
        <v>0.33301649373827497</v>
      </c>
    </row>
    <row r="56" spans="1:10" x14ac:dyDescent="0.25">
      <c r="A56" s="4" t="s">
        <v>14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8">
        <v>0</v>
      </c>
      <c r="I56" s="5">
        <v>0</v>
      </c>
      <c r="J56" s="5">
        <f t="shared" si="8"/>
        <v>0</v>
      </c>
    </row>
    <row r="57" spans="1:10" x14ac:dyDescent="0.25">
      <c r="A57" s="6" t="s">
        <v>4</v>
      </c>
      <c r="B57" s="7">
        <f>B51+B52+B53+B54+B55+B56</f>
        <v>0</v>
      </c>
      <c r="C57" s="7">
        <f t="shared" ref="C57:J57" si="9">C51+C52+C53+C54+C55+C56</f>
        <v>0</v>
      </c>
      <c r="D57" s="7">
        <f t="shared" si="9"/>
        <v>67.484220531299997</v>
      </c>
      <c r="E57" s="7">
        <f t="shared" si="9"/>
        <v>0</v>
      </c>
      <c r="F57" s="7">
        <f t="shared" si="9"/>
        <v>1.505932932072227</v>
      </c>
      <c r="G57" s="7">
        <v>0</v>
      </c>
      <c r="H57" s="7">
        <f t="shared" si="9"/>
        <v>-26.638052994480041</v>
      </c>
      <c r="I57" s="7">
        <f t="shared" si="9"/>
        <v>0</v>
      </c>
      <c r="J57" s="7">
        <f t="shared" si="9"/>
        <v>42.352100468892182</v>
      </c>
    </row>
    <row r="58" spans="1:10" x14ac:dyDescent="0.25">
      <c r="A58" s="4" t="s">
        <v>5</v>
      </c>
      <c r="B58" s="5">
        <v>0</v>
      </c>
      <c r="C58" s="5">
        <v>0</v>
      </c>
      <c r="D58" s="5">
        <v>2.5907346539999998</v>
      </c>
      <c r="E58" s="5">
        <v>0</v>
      </c>
      <c r="F58" s="5">
        <v>0</v>
      </c>
      <c r="G58" s="5">
        <v>0</v>
      </c>
      <c r="H58" s="8">
        <v>5.7682641982633616</v>
      </c>
      <c r="I58" s="5">
        <v>0</v>
      </c>
      <c r="J58" s="5">
        <f>SUM(B58:I58)</f>
        <v>8.3589988522633618</v>
      </c>
    </row>
    <row r="59" spans="1:10" x14ac:dyDescent="0.25">
      <c r="A59" s="4" t="s">
        <v>6</v>
      </c>
      <c r="B59" s="5">
        <v>0</v>
      </c>
      <c r="C59" s="5">
        <v>0</v>
      </c>
      <c r="D59" s="5">
        <v>35.545949399999998</v>
      </c>
      <c r="E59" s="5">
        <v>0</v>
      </c>
      <c r="F59" s="5">
        <v>0</v>
      </c>
      <c r="G59" s="5">
        <v>0</v>
      </c>
      <c r="H59" s="8">
        <v>0</v>
      </c>
      <c r="I59" s="5">
        <v>0</v>
      </c>
      <c r="J59" s="5">
        <f>SUM(B59:I59)</f>
        <v>35.545949399999998</v>
      </c>
    </row>
    <row r="60" spans="1:10" x14ac:dyDescent="0.25">
      <c r="A60" s="4" t="s">
        <v>7</v>
      </c>
      <c r="B60" s="5">
        <v>0</v>
      </c>
      <c r="C60" s="5">
        <v>0</v>
      </c>
      <c r="D60" s="5">
        <v>4.7964579112000001</v>
      </c>
      <c r="E60" s="5">
        <v>0</v>
      </c>
      <c r="F60" s="5">
        <v>0</v>
      </c>
      <c r="G60" s="5">
        <v>0.69969599999999998</v>
      </c>
      <c r="H60" s="8">
        <v>14.434620352536543</v>
      </c>
      <c r="I60" s="5">
        <v>0</v>
      </c>
      <c r="J60" s="5">
        <f>SUM(B60:I60)</f>
        <v>19.930774263736545</v>
      </c>
    </row>
    <row r="61" spans="1:10" x14ac:dyDescent="0.25">
      <c r="A61" s="4" t="s">
        <v>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7.6540000000000002E-3</v>
      </c>
      <c r="H61" s="8">
        <v>6.3893669819432501</v>
      </c>
      <c r="I61" s="5">
        <v>0</v>
      </c>
      <c r="J61" s="5">
        <f>SUM(B61:I61)</f>
        <v>6.3970209819432498</v>
      </c>
    </row>
    <row r="62" spans="1:10" x14ac:dyDescent="0.25">
      <c r="A62" s="4" t="s">
        <v>9</v>
      </c>
      <c r="B62" s="5">
        <v>0</v>
      </c>
      <c r="C62" s="5">
        <v>0</v>
      </c>
      <c r="D62" s="5">
        <v>3.2705457999999998</v>
      </c>
      <c r="E62" s="5">
        <v>0</v>
      </c>
      <c r="F62" s="5">
        <v>0</v>
      </c>
      <c r="G62" s="5">
        <v>0</v>
      </c>
      <c r="H62" s="8">
        <v>4.5801461736887358E-2</v>
      </c>
      <c r="I62" s="5">
        <v>0</v>
      </c>
      <c r="J62" s="5">
        <f>SUM(B62:I62)</f>
        <v>3.3163472617368872</v>
      </c>
    </row>
    <row r="63" spans="1:10" x14ac:dyDescent="0.25">
      <c r="A63" s="9" t="s">
        <v>10</v>
      </c>
      <c r="B63" s="10">
        <f>B58+B59+B60+B61+B62</f>
        <v>0</v>
      </c>
      <c r="C63" s="10">
        <f t="shared" ref="C63:J63" si="10">C58+C59+C60+C61+C62</f>
        <v>0</v>
      </c>
      <c r="D63" s="10">
        <f t="shared" si="10"/>
        <v>46.203687765200002</v>
      </c>
      <c r="E63" s="10">
        <f t="shared" si="10"/>
        <v>0</v>
      </c>
      <c r="F63" s="10">
        <f t="shared" si="10"/>
        <v>0</v>
      </c>
      <c r="G63" s="10">
        <v>0.70734999999999992</v>
      </c>
      <c r="H63" s="10">
        <f t="shared" si="10"/>
        <v>26.638052994480041</v>
      </c>
      <c r="I63" s="10">
        <f t="shared" si="10"/>
        <v>0</v>
      </c>
      <c r="J63" s="10">
        <f t="shared" si="10"/>
        <v>73.549090759680041</v>
      </c>
    </row>
    <row r="64" spans="1:10" x14ac:dyDescent="0.25">
      <c r="A64" s="9" t="s">
        <v>11</v>
      </c>
      <c r="B64" s="10">
        <v>0</v>
      </c>
      <c r="C64" s="10">
        <v>0</v>
      </c>
      <c r="D64" s="10">
        <v>3.3855897035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f>SUM(B64:I64)</f>
        <v>3.3855897035</v>
      </c>
    </row>
    <row r="65" spans="1:10" x14ac:dyDescent="0.25">
      <c r="A65" s="6" t="s">
        <v>12</v>
      </c>
      <c r="B65" s="7">
        <f>B63+B64</f>
        <v>0</v>
      </c>
      <c r="C65" s="7">
        <f t="shared" ref="C65:J65" si="11">C63+C64</f>
        <v>0</v>
      </c>
      <c r="D65" s="7">
        <f t="shared" si="11"/>
        <v>49.589277468700004</v>
      </c>
      <c r="E65" s="7">
        <f t="shared" si="11"/>
        <v>0</v>
      </c>
      <c r="F65" s="7">
        <f t="shared" si="11"/>
        <v>0</v>
      </c>
      <c r="G65" s="7">
        <v>0.70734999999999992</v>
      </c>
      <c r="H65" s="7">
        <f t="shared" si="11"/>
        <v>26.638052994480041</v>
      </c>
      <c r="I65" s="7">
        <f t="shared" si="11"/>
        <v>0</v>
      </c>
      <c r="J65" s="7">
        <f t="shared" si="11"/>
        <v>76.934680463180044</v>
      </c>
    </row>
    <row r="66" spans="1:10" x14ac:dyDescent="0.25">
      <c r="A66" s="4" t="s">
        <v>39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 t="s">
        <v>28</v>
      </c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 t="s">
        <v>29</v>
      </c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 t="s">
        <v>42</v>
      </c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60" x14ac:dyDescent="0.25">
      <c r="A72" s="6"/>
      <c r="B72" s="11" t="s">
        <v>16</v>
      </c>
      <c r="C72" s="11" t="s">
        <v>30</v>
      </c>
      <c r="D72" s="11" t="s">
        <v>31</v>
      </c>
      <c r="E72" s="11" t="s">
        <v>15</v>
      </c>
      <c r="F72" s="11" t="s">
        <v>32</v>
      </c>
      <c r="G72" s="11" t="s">
        <v>33</v>
      </c>
      <c r="H72" s="11" t="s">
        <v>21</v>
      </c>
      <c r="I72" s="11" t="s">
        <v>34</v>
      </c>
      <c r="J72" s="11" t="s">
        <v>22</v>
      </c>
    </row>
    <row r="73" spans="1:10" x14ac:dyDescent="0.25">
      <c r="A73" s="4" t="s">
        <v>0</v>
      </c>
      <c r="B73" s="5">
        <v>0</v>
      </c>
      <c r="C73" s="5">
        <v>0</v>
      </c>
      <c r="D73" s="5">
        <v>0</v>
      </c>
      <c r="E73" s="5">
        <v>0</v>
      </c>
      <c r="F73" s="5">
        <v>1.5870163370593293</v>
      </c>
      <c r="G73" s="5">
        <v>0.62736999999999998</v>
      </c>
      <c r="H73" s="5">
        <v>0</v>
      </c>
      <c r="I73" s="5">
        <v>0</v>
      </c>
      <c r="J73" s="5">
        <f>SUM(B73:I73)</f>
        <v>2.2143863370593291</v>
      </c>
    </row>
    <row r="74" spans="1:10" x14ac:dyDescent="0.25">
      <c r="A74" s="4" t="s">
        <v>19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f t="shared" ref="J74:J76" si="12">SUM(B74:I74)</f>
        <v>0</v>
      </c>
    </row>
    <row r="75" spans="1:10" x14ac:dyDescent="0.25">
      <c r="A75" s="4" t="s">
        <v>40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f t="shared" si="12"/>
        <v>0</v>
      </c>
    </row>
    <row r="76" spans="1:10" x14ac:dyDescent="0.25">
      <c r="A76" s="4" t="s">
        <v>20</v>
      </c>
      <c r="B76" s="5">
        <v>0</v>
      </c>
      <c r="C76" s="5">
        <v>0</v>
      </c>
      <c r="D76" s="5">
        <v>0</v>
      </c>
      <c r="E76" s="5">
        <v>0</v>
      </c>
      <c r="F76" s="5">
        <v>1.5870163370593293</v>
      </c>
      <c r="G76" s="5">
        <v>0</v>
      </c>
      <c r="H76" s="5">
        <v>0</v>
      </c>
      <c r="I76" s="5">
        <v>0</v>
      </c>
      <c r="J76" s="5">
        <f t="shared" si="12"/>
        <v>1.5870163370593293</v>
      </c>
    </row>
    <row r="77" spans="1:10" x14ac:dyDescent="0.25">
      <c r="A77" s="4" t="s">
        <v>1</v>
      </c>
      <c r="B77" s="5">
        <v>0</v>
      </c>
      <c r="C77" s="5">
        <v>0</v>
      </c>
      <c r="D77" s="5">
        <v>112.5172972165755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f>SUM(B77:I77)</f>
        <v>112.5172972165755</v>
      </c>
    </row>
    <row r="78" spans="1:10" x14ac:dyDescent="0.25">
      <c r="A78" s="4" t="s">
        <v>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f>SUM(B78:I78)</f>
        <v>0</v>
      </c>
    </row>
    <row r="79" spans="1:10" x14ac:dyDescent="0.25">
      <c r="A79" s="4" t="s">
        <v>17</v>
      </c>
      <c r="B79" s="5">
        <v>0</v>
      </c>
      <c r="C79" s="5">
        <v>0</v>
      </c>
      <c r="D79" s="5">
        <v>-1.3068445633307175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f>SUM(B79:I79)</f>
        <v>-1.3068445633307175</v>
      </c>
    </row>
    <row r="80" spans="1:10" x14ac:dyDescent="0.25">
      <c r="A80" s="4" t="s">
        <v>18</v>
      </c>
      <c r="B80" s="5">
        <v>0</v>
      </c>
      <c r="C80" s="5">
        <v>0</v>
      </c>
      <c r="D80" s="5">
        <v>-7.5912056611229675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f>SUM(B80:I80)</f>
        <v>-7.5912056611229675</v>
      </c>
    </row>
    <row r="81" spans="1:10" x14ac:dyDescent="0.25">
      <c r="A81" s="4" t="s">
        <v>23</v>
      </c>
      <c r="B81" s="5">
        <v>0</v>
      </c>
      <c r="C81" s="5">
        <v>0</v>
      </c>
      <c r="D81" s="5">
        <v>3.5750835286461333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f>SUM(B81:I81)</f>
        <v>3.5750835286461333</v>
      </c>
    </row>
    <row r="82" spans="1:10" x14ac:dyDescent="0.25">
      <c r="A82" s="6" t="s">
        <v>24</v>
      </c>
      <c r="B82" s="7">
        <f>B73+B77+B78+B79+B80+B81</f>
        <v>0</v>
      </c>
      <c r="C82" s="7">
        <f t="shared" ref="C82:J82" si="13">C73+C77+C78+C79+C80+C81</f>
        <v>0</v>
      </c>
      <c r="D82" s="7">
        <f t="shared" si="13"/>
        <v>107.19433052076795</v>
      </c>
      <c r="E82" s="7">
        <f t="shared" si="13"/>
        <v>0</v>
      </c>
      <c r="F82" s="7">
        <f t="shared" si="13"/>
        <v>1.5870163370593293</v>
      </c>
      <c r="G82" s="7">
        <v>0.62736999999999998</v>
      </c>
      <c r="H82" s="7">
        <f t="shared" si="13"/>
        <v>0</v>
      </c>
      <c r="I82" s="7">
        <f t="shared" si="13"/>
        <v>0</v>
      </c>
      <c r="J82" s="7">
        <f t="shared" si="13"/>
        <v>109.40871685782727</v>
      </c>
    </row>
    <row r="83" spans="1:10" x14ac:dyDescent="0.25">
      <c r="A83" s="4" t="s">
        <v>3</v>
      </c>
      <c r="B83" s="5">
        <v>0</v>
      </c>
      <c r="C83" s="5">
        <v>0</v>
      </c>
      <c r="D83" s="5">
        <v>-2.3263360466817744</v>
      </c>
      <c r="E83" s="5">
        <v>0</v>
      </c>
      <c r="F83" s="5">
        <v>0</v>
      </c>
      <c r="G83" s="5">
        <v>0</v>
      </c>
      <c r="H83" s="5">
        <f>-(H95+H84)-H88-H87</f>
        <v>2.8881396601018263</v>
      </c>
      <c r="I83" s="5">
        <v>0</v>
      </c>
      <c r="J83" s="5">
        <f t="shared" ref="J83:J88" si="14">SUM(B83:I83)</f>
        <v>0.56180361342005192</v>
      </c>
    </row>
    <row r="84" spans="1:10" x14ac:dyDescent="0.25">
      <c r="A84" s="4" t="s">
        <v>41</v>
      </c>
      <c r="B84" s="5">
        <v>0</v>
      </c>
      <c r="C84" s="5">
        <v>0</v>
      </c>
      <c r="D84" s="5">
        <v>68.222226117150001</v>
      </c>
      <c r="E84" s="5">
        <v>0</v>
      </c>
      <c r="F84" s="5">
        <v>1.5870163370593293</v>
      </c>
      <c r="G84" s="5">
        <v>0</v>
      </c>
      <c r="H84" s="5">
        <f>-27.72601-F73</f>
        <v>-29.313026337059327</v>
      </c>
      <c r="I84" s="5">
        <v>0</v>
      </c>
      <c r="J84" s="5">
        <f t="shared" si="14"/>
        <v>40.496216117149999</v>
      </c>
    </row>
    <row r="85" spans="1:10" x14ac:dyDescent="0.25">
      <c r="A85" s="4" t="s">
        <v>25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f t="shared" si="14"/>
        <v>0</v>
      </c>
    </row>
    <row r="86" spans="1:10" x14ac:dyDescent="0.25">
      <c r="A86" s="4" t="s">
        <v>26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f t="shared" si="14"/>
        <v>0</v>
      </c>
    </row>
    <row r="87" spans="1:10" x14ac:dyDescent="0.25">
      <c r="A87" s="4" t="s">
        <v>13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0.10957509461727874</v>
      </c>
      <c r="I87" s="5">
        <v>0</v>
      </c>
      <c r="J87" s="5">
        <f t="shared" si="14"/>
        <v>0.10957509461727874</v>
      </c>
    </row>
    <row r="88" spans="1:10" x14ac:dyDescent="0.25">
      <c r="A88" s="4" t="s">
        <v>14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8">
        <v>0</v>
      </c>
      <c r="I88" s="5">
        <v>0</v>
      </c>
      <c r="J88" s="5">
        <f t="shared" si="14"/>
        <v>0</v>
      </c>
    </row>
    <row r="89" spans="1:10" x14ac:dyDescent="0.25">
      <c r="A89" s="6" t="s">
        <v>4</v>
      </c>
      <c r="B89" s="7">
        <f>B83+B84+B85+B86+B87+B88</f>
        <v>0</v>
      </c>
      <c r="C89" s="7">
        <f t="shared" ref="C89:J89" si="15">C83+C84+C85+C86+C87+C88</f>
        <v>0</v>
      </c>
      <c r="D89" s="7">
        <f t="shared" si="15"/>
        <v>65.895890070468226</v>
      </c>
      <c r="E89" s="7">
        <f t="shared" si="15"/>
        <v>0</v>
      </c>
      <c r="F89" s="7">
        <f t="shared" si="15"/>
        <v>1.5870163370593293</v>
      </c>
      <c r="G89" s="7">
        <v>0</v>
      </c>
      <c r="H89" s="7">
        <f t="shared" si="15"/>
        <v>-26.315311582340222</v>
      </c>
      <c r="I89" s="7">
        <f t="shared" si="15"/>
        <v>0</v>
      </c>
      <c r="J89" s="7">
        <f t="shared" si="15"/>
        <v>41.167594825187329</v>
      </c>
    </row>
    <row r="90" spans="1:10" x14ac:dyDescent="0.25">
      <c r="A90" s="4" t="s">
        <v>5</v>
      </c>
      <c r="B90" s="5">
        <v>0</v>
      </c>
      <c r="C90" s="5">
        <v>0</v>
      </c>
      <c r="D90" s="5">
        <v>2.1688908040553434</v>
      </c>
      <c r="E90" s="5">
        <v>0</v>
      </c>
      <c r="F90" s="5">
        <v>0</v>
      </c>
      <c r="G90" s="5">
        <v>0</v>
      </c>
      <c r="H90" s="8">
        <v>5.4824970320974913</v>
      </c>
      <c r="I90" s="5">
        <v>0</v>
      </c>
      <c r="J90" s="5">
        <f>SUM(B90:I90)</f>
        <v>7.6513878361528347</v>
      </c>
    </row>
    <row r="91" spans="1:10" x14ac:dyDescent="0.25">
      <c r="A91" s="4" t="s">
        <v>6</v>
      </c>
      <c r="B91" s="5">
        <v>0</v>
      </c>
      <c r="C91" s="5">
        <v>0</v>
      </c>
      <c r="D91" s="5">
        <v>29.758077561530374</v>
      </c>
      <c r="E91" s="5">
        <v>0</v>
      </c>
      <c r="F91" s="5">
        <v>0</v>
      </c>
      <c r="G91" s="5">
        <v>0</v>
      </c>
      <c r="H91" s="8">
        <v>0</v>
      </c>
      <c r="I91" s="5">
        <v>0</v>
      </c>
      <c r="J91" s="5">
        <f>SUM(B91:I91)</f>
        <v>29.758077561530374</v>
      </c>
    </row>
    <row r="92" spans="1:10" x14ac:dyDescent="0.25">
      <c r="A92" s="4" t="s">
        <v>7</v>
      </c>
      <c r="B92" s="5">
        <v>0</v>
      </c>
      <c r="C92" s="5">
        <v>0</v>
      </c>
      <c r="D92" s="5">
        <v>4.0154608035903401</v>
      </c>
      <c r="E92" s="5">
        <v>0</v>
      </c>
      <c r="F92" s="5">
        <v>0</v>
      </c>
      <c r="G92" s="5">
        <v>0.61971600000000004</v>
      </c>
      <c r="H92" s="8">
        <v>14.491978257887666</v>
      </c>
      <c r="I92" s="5">
        <v>0</v>
      </c>
      <c r="J92" s="5">
        <f>SUM(B92:I92)</f>
        <v>19.127155061478007</v>
      </c>
    </row>
    <row r="93" spans="1:10" x14ac:dyDescent="0.25">
      <c r="A93" s="4" t="s">
        <v>8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7.6540000000000002E-3</v>
      </c>
      <c r="H93" s="8">
        <v>6.0250163539791144</v>
      </c>
      <c r="I93" s="5">
        <v>0</v>
      </c>
      <c r="J93" s="5">
        <f>SUM(B93:I93)</f>
        <v>6.032670353979114</v>
      </c>
    </row>
    <row r="94" spans="1:10" x14ac:dyDescent="0.25">
      <c r="A94" s="4" t="s">
        <v>9</v>
      </c>
      <c r="B94" s="5">
        <v>0</v>
      </c>
      <c r="C94" s="5">
        <v>0</v>
      </c>
      <c r="D94" s="5">
        <v>2.7380097374734182</v>
      </c>
      <c r="E94" s="5">
        <v>0</v>
      </c>
      <c r="F94" s="5">
        <v>0</v>
      </c>
      <c r="G94" s="5">
        <v>0</v>
      </c>
      <c r="H94" s="8">
        <v>0.31581993837594985</v>
      </c>
      <c r="I94" s="5">
        <v>0</v>
      </c>
      <c r="J94" s="5">
        <f>SUM(B94:I94)</f>
        <v>3.0538296758493679</v>
      </c>
    </row>
    <row r="95" spans="1:10" x14ac:dyDescent="0.25">
      <c r="A95" s="9" t="s">
        <v>10</v>
      </c>
      <c r="B95" s="10">
        <f>B90+B91+B92+B93+B94</f>
        <v>0</v>
      </c>
      <c r="C95" s="10">
        <f t="shared" ref="C95:J95" si="16">C90+C91+C92+C93+C94</f>
        <v>0</v>
      </c>
      <c r="D95" s="10">
        <f t="shared" si="16"/>
        <v>38.680438906649478</v>
      </c>
      <c r="E95" s="10">
        <f t="shared" si="16"/>
        <v>0</v>
      </c>
      <c r="F95" s="10">
        <f t="shared" si="16"/>
        <v>0</v>
      </c>
      <c r="G95" s="10">
        <v>0.62736999999999998</v>
      </c>
      <c r="H95" s="10">
        <f t="shared" si="16"/>
        <v>26.315311582340222</v>
      </c>
      <c r="I95" s="10">
        <f t="shared" si="16"/>
        <v>0</v>
      </c>
      <c r="J95" s="10">
        <f t="shared" si="16"/>
        <v>65.623120488989699</v>
      </c>
    </row>
    <row r="96" spans="1:10" x14ac:dyDescent="0.25">
      <c r="A96" s="9" t="s">
        <v>11</v>
      </c>
      <c r="B96" s="10">
        <v>0</v>
      </c>
      <c r="C96" s="10">
        <v>0</v>
      </c>
      <c r="D96" s="10">
        <v>2.6180015436502475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f>SUM(B96:I96)</f>
        <v>2.6180015436502475</v>
      </c>
    </row>
    <row r="97" spans="1:10" x14ac:dyDescent="0.25">
      <c r="A97" s="6" t="s">
        <v>12</v>
      </c>
      <c r="B97" s="7">
        <f>B95+B96</f>
        <v>0</v>
      </c>
      <c r="C97" s="7">
        <f t="shared" ref="C97:J97" si="17">C95+C96</f>
        <v>0</v>
      </c>
      <c r="D97" s="7">
        <f t="shared" si="17"/>
        <v>41.298440450299722</v>
      </c>
      <c r="E97" s="7">
        <f t="shared" si="17"/>
        <v>0</v>
      </c>
      <c r="F97" s="7">
        <f t="shared" si="17"/>
        <v>0</v>
      </c>
      <c r="G97" s="7">
        <v>0.62736999999999998</v>
      </c>
      <c r="H97" s="7">
        <f t="shared" ref="H97" si="18">H91+H92+H93+H94+H95+H96</f>
        <v>47.148126132582952</v>
      </c>
      <c r="I97" s="7">
        <f t="shared" si="17"/>
        <v>0</v>
      </c>
      <c r="J97" s="7">
        <f t="shared" si="17"/>
        <v>68.24112203263995</v>
      </c>
    </row>
    <row r="98" spans="1:10" x14ac:dyDescent="0.25">
      <c r="A98" s="4" t="s">
        <v>39</v>
      </c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 t="s">
        <v>36</v>
      </c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 t="s">
        <v>29</v>
      </c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 t="s">
        <v>42</v>
      </c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60" x14ac:dyDescent="0.25">
      <c r="A104" s="6"/>
      <c r="B104" s="11" t="s">
        <v>16</v>
      </c>
      <c r="C104" s="11" t="s">
        <v>30</v>
      </c>
      <c r="D104" s="11" t="s">
        <v>31</v>
      </c>
      <c r="E104" s="11" t="s">
        <v>15</v>
      </c>
      <c r="F104" s="11" t="s">
        <v>32</v>
      </c>
      <c r="G104" s="11" t="s">
        <v>33</v>
      </c>
      <c r="H104" s="11" t="s">
        <v>21</v>
      </c>
      <c r="I104" s="11" t="s">
        <v>34</v>
      </c>
      <c r="J104" s="11" t="s">
        <v>22</v>
      </c>
    </row>
    <row r="105" spans="1:10" x14ac:dyDescent="0.25">
      <c r="A105" s="4" t="s">
        <v>0</v>
      </c>
      <c r="B105" s="5">
        <v>0</v>
      </c>
      <c r="C105" s="5">
        <v>0</v>
      </c>
      <c r="D105" s="5">
        <v>0</v>
      </c>
      <c r="E105" s="5">
        <v>0</v>
      </c>
      <c r="F105" s="5">
        <v>1.4113499570077386</v>
      </c>
      <c r="G105" s="5">
        <v>0.561666</v>
      </c>
      <c r="H105" s="5">
        <v>0</v>
      </c>
      <c r="I105" s="5">
        <v>0</v>
      </c>
      <c r="J105" s="5">
        <f>SUM(B105:I105)</f>
        <v>1.9730159570077386</v>
      </c>
    </row>
    <row r="106" spans="1:10" x14ac:dyDescent="0.25">
      <c r="A106" s="4" t="s">
        <v>19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f t="shared" ref="J106:J108" si="19">SUM(B106:I106)</f>
        <v>0</v>
      </c>
    </row>
    <row r="107" spans="1:10" x14ac:dyDescent="0.25">
      <c r="A107" s="4" t="s">
        <v>40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f t="shared" si="19"/>
        <v>0</v>
      </c>
    </row>
    <row r="108" spans="1:10" x14ac:dyDescent="0.25">
      <c r="A108" s="4" t="s">
        <v>20</v>
      </c>
      <c r="B108" s="5">
        <v>0</v>
      </c>
      <c r="C108" s="5">
        <v>0</v>
      </c>
      <c r="D108" s="5">
        <v>0</v>
      </c>
      <c r="E108" s="5">
        <v>0</v>
      </c>
      <c r="F108" s="5">
        <v>1.4113499570077386</v>
      </c>
      <c r="G108" s="5">
        <v>0</v>
      </c>
      <c r="H108" s="5">
        <v>0</v>
      </c>
      <c r="I108" s="5">
        <v>0</v>
      </c>
      <c r="J108" s="5">
        <f t="shared" si="19"/>
        <v>1.4113499570077386</v>
      </c>
    </row>
    <row r="109" spans="1:10" x14ac:dyDescent="0.25">
      <c r="A109" s="4" t="s">
        <v>1</v>
      </c>
      <c r="B109" s="5">
        <v>0</v>
      </c>
      <c r="C109" s="5">
        <v>0</v>
      </c>
      <c r="D109" s="5">
        <v>114.8704689593347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f>SUM(B109:I109)</f>
        <v>114.8704689593347</v>
      </c>
    </row>
    <row r="110" spans="1:10" x14ac:dyDescent="0.25">
      <c r="A110" s="4" t="s">
        <v>2</v>
      </c>
      <c r="B110" s="5">
        <v>0</v>
      </c>
      <c r="C110" s="5">
        <v>0</v>
      </c>
      <c r="D110" s="5"/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f>SUM(B110:I110)</f>
        <v>0</v>
      </c>
    </row>
    <row r="111" spans="1:10" x14ac:dyDescent="0.25">
      <c r="A111" s="4" t="s">
        <v>17</v>
      </c>
      <c r="B111" s="5">
        <v>0</v>
      </c>
      <c r="C111" s="5">
        <v>0</v>
      </c>
      <c r="D111" s="5">
        <v>-1.156880066101184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f>SUM(B111:I111)</f>
        <v>-1.156880066101184</v>
      </c>
    </row>
    <row r="112" spans="1:10" x14ac:dyDescent="0.25">
      <c r="A112" s="4" t="s">
        <v>18</v>
      </c>
      <c r="B112" s="5">
        <v>0</v>
      </c>
      <c r="C112" s="5">
        <v>0</v>
      </c>
      <c r="D112" s="5">
        <v>-6.7200910907452505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f>SUM(B112:I112)</f>
        <v>-6.7200910907452505</v>
      </c>
    </row>
    <row r="113" spans="1:10" x14ac:dyDescent="0.25">
      <c r="A113" s="4" t="s">
        <v>23</v>
      </c>
      <c r="B113" s="5">
        <v>0</v>
      </c>
      <c r="C113" s="5">
        <v>0</v>
      </c>
      <c r="D113" s="5">
        <v>6.6911241491593048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f>SUM(B113:I113)</f>
        <v>6.6911241491593048</v>
      </c>
    </row>
    <row r="114" spans="1:10" x14ac:dyDescent="0.25">
      <c r="A114" s="6" t="s">
        <v>24</v>
      </c>
      <c r="B114" s="7">
        <f>B105+B109+B110+B111+B112+B113</f>
        <v>0</v>
      </c>
      <c r="C114" s="7">
        <f t="shared" ref="C114:J114" si="20">C105+C109+C110+C111+C112+C113</f>
        <v>0</v>
      </c>
      <c r="D114" s="7">
        <f t="shared" si="20"/>
        <v>113.68462195164757</v>
      </c>
      <c r="E114" s="7">
        <f t="shared" si="20"/>
        <v>0</v>
      </c>
      <c r="F114" s="7">
        <f t="shared" si="20"/>
        <v>1.4113499570077386</v>
      </c>
      <c r="G114" s="7">
        <v>0.561666</v>
      </c>
      <c r="H114" s="7">
        <f t="shared" si="20"/>
        <v>0</v>
      </c>
      <c r="I114" s="7">
        <f t="shared" si="20"/>
        <v>0</v>
      </c>
      <c r="J114" s="7">
        <f t="shared" si="20"/>
        <v>115.6576379086553</v>
      </c>
    </row>
    <row r="115" spans="1:10" x14ac:dyDescent="0.25">
      <c r="A115" s="4" t="s">
        <v>3</v>
      </c>
      <c r="B115" s="5">
        <v>0</v>
      </c>
      <c r="C115" s="5">
        <v>0</v>
      </c>
      <c r="D115" s="5">
        <v>2.801040802723108</v>
      </c>
      <c r="E115" s="5">
        <v>0</v>
      </c>
      <c r="F115" s="5">
        <v>0</v>
      </c>
      <c r="G115" s="5">
        <v>0</v>
      </c>
      <c r="H115" s="5">
        <f>-(H127+H116)-H120-H119</f>
        <v>2.2847479797755099</v>
      </c>
      <c r="I115" s="5">
        <v>0</v>
      </c>
      <c r="J115" s="5">
        <f t="shared" ref="J115:J120" si="21">SUM(B115:I115)</f>
        <v>5.0857887824986179</v>
      </c>
    </row>
    <row r="116" spans="1:10" x14ac:dyDescent="0.25">
      <c r="A116" s="4" t="s">
        <v>41</v>
      </c>
      <c r="B116" s="5">
        <v>0</v>
      </c>
      <c r="C116" s="5">
        <v>0</v>
      </c>
      <c r="D116" s="5">
        <v>56.808993152362056</v>
      </c>
      <c r="E116" s="5">
        <v>0</v>
      </c>
      <c r="F116" s="5">
        <v>1.4113499570077386</v>
      </c>
      <c r="G116" s="5">
        <v>0</v>
      </c>
      <c r="H116" s="5">
        <f>-26.7546-F105</f>
        <v>-28.16594995700774</v>
      </c>
      <c r="I116" s="5">
        <v>0</v>
      </c>
      <c r="J116" s="5">
        <f t="shared" si="21"/>
        <v>30.054393152362053</v>
      </c>
    </row>
    <row r="117" spans="1:10" x14ac:dyDescent="0.25">
      <c r="A117" s="4" t="s">
        <v>25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f t="shared" si="21"/>
        <v>0</v>
      </c>
    </row>
    <row r="118" spans="1:10" x14ac:dyDescent="0.25">
      <c r="A118" s="4" t="s">
        <v>26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f t="shared" si="21"/>
        <v>0</v>
      </c>
    </row>
    <row r="119" spans="1:10" x14ac:dyDescent="0.25">
      <c r="A119" s="4" t="s">
        <v>13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0.11397693922882357</v>
      </c>
      <c r="I119" s="5">
        <v>0</v>
      </c>
      <c r="J119" s="5">
        <f t="shared" si="21"/>
        <v>0.11397693922882357</v>
      </c>
    </row>
    <row r="120" spans="1:10" x14ac:dyDescent="0.25">
      <c r="A120" s="4" t="s">
        <v>14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8">
        <v>0</v>
      </c>
      <c r="I120" s="5">
        <v>0</v>
      </c>
      <c r="J120" s="5">
        <f t="shared" si="21"/>
        <v>0</v>
      </c>
    </row>
    <row r="121" spans="1:10" x14ac:dyDescent="0.25">
      <c r="A121" s="6" t="s">
        <v>4</v>
      </c>
      <c r="B121" s="7">
        <f>B115+B116+B117+B118+B119+B120</f>
        <v>0</v>
      </c>
      <c r="C121" s="7">
        <f t="shared" ref="C121:J121" si="22">C115+C116+C117+C118+C119+C120</f>
        <v>0</v>
      </c>
      <c r="D121" s="7">
        <f t="shared" si="22"/>
        <v>59.610033955085164</v>
      </c>
      <c r="E121" s="7">
        <f t="shared" si="22"/>
        <v>0</v>
      </c>
      <c r="F121" s="7">
        <f t="shared" si="22"/>
        <v>1.4113499570077386</v>
      </c>
      <c r="G121" s="7">
        <v>0</v>
      </c>
      <c r="H121" s="7">
        <f t="shared" si="22"/>
        <v>-25.767225038003406</v>
      </c>
      <c r="I121" s="7">
        <f t="shared" si="22"/>
        <v>0</v>
      </c>
      <c r="J121" s="7">
        <f t="shared" si="22"/>
        <v>35.254158874089491</v>
      </c>
    </row>
    <row r="122" spans="1:10" x14ac:dyDescent="0.25">
      <c r="A122" s="4" t="s">
        <v>5</v>
      </c>
      <c r="B122" s="5">
        <v>0</v>
      </c>
      <c r="C122" s="5">
        <v>0</v>
      </c>
      <c r="D122" s="5">
        <v>2.8380035937984345</v>
      </c>
      <c r="E122" s="5">
        <v>0</v>
      </c>
      <c r="F122" s="5">
        <v>0</v>
      </c>
      <c r="G122" s="5">
        <v>0</v>
      </c>
      <c r="H122" s="8">
        <v>5.606897074876354</v>
      </c>
      <c r="I122" s="5">
        <v>0</v>
      </c>
      <c r="J122" s="5">
        <f>SUM(B122:I122)</f>
        <v>8.4449006686747889</v>
      </c>
    </row>
    <row r="123" spans="1:10" x14ac:dyDescent="0.25">
      <c r="A123" s="4" t="s">
        <v>6</v>
      </c>
      <c r="B123" s="5">
        <v>0</v>
      </c>
      <c r="C123" s="5">
        <v>0</v>
      </c>
      <c r="D123" s="5">
        <v>38.938581373597245</v>
      </c>
      <c r="E123" s="5">
        <v>0</v>
      </c>
      <c r="F123" s="5">
        <v>0</v>
      </c>
      <c r="G123" s="5">
        <v>0</v>
      </c>
      <c r="H123" s="8">
        <v>0</v>
      </c>
      <c r="I123" s="5">
        <v>0</v>
      </c>
      <c r="J123" s="5">
        <f>SUM(B123:I123)</f>
        <v>38.938581373597245</v>
      </c>
    </row>
    <row r="124" spans="1:10" x14ac:dyDescent="0.25">
      <c r="A124" s="4" t="s">
        <v>7</v>
      </c>
      <c r="B124" s="5">
        <v>0</v>
      </c>
      <c r="C124" s="5">
        <v>0</v>
      </c>
      <c r="D124" s="5">
        <v>5.2542489322368615</v>
      </c>
      <c r="E124" s="5">
        <v>0</v>
      </c>
      <c r="F124" s="5">
        <v>0</v>
      </c>
      <c r="G124" s="5">
        <v>0.55401199999999995</v>
      </c>
      <c r="H124" s="8">
        <v>14.162391869543704</v>
      </c>
      <c r="I124" s="5">
        <v>0</v>
      </c>
      <c r="J124" s="5">
        <f>SUM(B124:I124)</f>
        <v>19.970652801780567</v>
      </c>
    </row>
    <row r="125" spans="1:10" x14ac:dyDescent="0.25">
      <c r="A125" s="4" t="s">
        <v>8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7.6540000000000002E-3</v>
      </c>
      <c r="H125" s="8">
        <v>5.668255626078917</v>
      </c>
      <c r="I125" s="5">
        <v>0</v>
      </c>
      <c r="J125" s="5">
        <f>SUM(B125:I125)</f>
        <v>5.6759096260789166</v>
      </c>
    </row>
    <row r="126" spans="1:10" x14ac:dyDescent="0.25">
      <c r="A126" s="4" t="s">
        <v>9</v>
      </c>
      <c r="B126" s="5">
        <v>0</v>
      </c>
      <c r="C126" s="5">
        <v>0</v>
      </c>
      <c r="D126" s="5">
        <v>3.5826983360691078</v>
      </c>
      <c r="E126" s="5">
        <v>0</v>
      </c>
      <c r="F126" s="5">
        <v>0</v>
      </c>
      <c r="G126" s="5">
        <v>0</v>
      </c>
      <c r="H126" s="8">
        <v>0.32968046750443197</v>
      </c>
      <c r="I126" s="5">
        <v>0</v>
      </c>
      <c r="J126" s="5">
        <f>SUM(B126:I126)</f>
        <v>3.9123788035735396</v>
      </c>
    </row>
    <row r="127" spans="1:10" x14ac:dyDescent="0.25">
      <c r="A127" s="9" t="s">
        <v>10</v>
      </c>
      <c r="B127" s="10">
        <f>B122+B123+B124+B125+B126</f>
        <v>0</v>
      </c>
      <c r="C127" s="10">
        <f t="shared" ref="C127:J127" si="23">C122+C123+C124+C125+C126</f>
        <v>0</v>
      </c>
      <c r="D127" s="10">
        <f t="shared" si="23"/>
        <v>50.613532235701648</v>
      </c>
      <c r="E127" s="10">
        <f t="shared" si="23"/>
        <v>0</v>
      </c>
      <c r="F127" s="10">
        <f t="shared" si="23"/>
        <v>0</v>
      </c>
      <c r="G127" s="10">
        <v>0.561666</v>
      </c>
      <c r="H127" s="10">
        <f t="shared" si="23"/>
        <v>25.767225038003406</v>
      </c>
      <c r="I127" s="10">
        <f t="shared" si="23"/>
        <v>0</v>
      </c>
      <c r="J127" s="10">
        <f t="shared" si="23"/>
        <v>76.94242327370506</v>
      </c>
    </row>
    <row r="128" spans="1:10" x14ac:dyDescent="0.25">
      <c r="A128" s="9" t="s">
        <v>11</v>
      </c>
      <c r="B128" s="10">
        <v>0</v>
      </c>
      <c r="C128" s="10">
        <v>0</v>
      </c>
      <c r="D128" s="10">
        <v>3.4610557608607384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f>SUM(B128:I128)</f>
        <v>3.4610557608607384</v>
      </c>
    </row>
    <row r="129" spans="1:10" x14ac:dyDescent="0.25">
      <c r="A129" s="6" t="s">
        <v>12</v>
      </c>
      <c r="B129" s="7">
        <f>B127+B128</f>
        <v>0</v>
      </c>
      <c r="C129" s="7">
        <f t="shared" ref="C129:J129" si="24">C127+C128</f>
        <v>0</v>
      </c>
      <c r="D129" s="7">
        <f t="shared" si="24"/>
        <v>54.074587996562386</v>
      </c>
      <c r="E129" s="7">
        <f t="shared" si="24"/>
        <v>0</v>
      </c>
      <c r="F129" s="7">
        <f t="shared" si="24"/>
        <v>0</v>
      </c>
      <c r="G129" s="7">
        <v>0.561666</v>
      </c>
      <c r="H129" s="7">
        <f t="shared" si="24"/>
        <v>25.767225038003406</v>
      </c>
      <c r="I129" s="7">
        <f t="shared" si="24"/>
        <v>0</v>
      </c>
      <c r="J129" s="7">
        <f t="shared" si="24"/>
        <v>80.403479034565805</v>
      </c>
    </row>
    <row r="130" spans="1:10" x14ac:dyDescent="0.25">
      <c r="A130" s="4" t="s">
        <v>39</v>
      </c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 t="s">
        <v>37</v>
      </c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 t="s">
        <v>29</v>
      </c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 t="s">
        <v>42</v>
      </c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60" x14ac:dyDescent="0.25">
      <c r="A136" s="6"/>
      <c r="B136" s="11" t="s">
        <v>16</v>
      </c>
      <c r="C136" s="11" t="s">
        <v>30</v>
      </c>
      <c r="D136" s="11" t="s">
        <v>31</v>
      </c>
      <c r="E136" s="11" t="s">
        <v>15</v>
      </c>
      <c r="F136" s="11" t="s">
        <v>32</v>
      </c>
      <c r="G136" s="11" t="s">
        <v>33</v>
      </c>
      <c r="H136" s="11" t="s">
        <v>21</v>
      </c>
      <c r="I136" s="11" t="s">
        <v>34</v>
      </c>
      <c r="J136" s="11" t="s">
        <v>22</v>
      </c>
    </row>
    <row r="137" spans="1:10" x14ac:dyDescent="0.25">
      <c r="A137" s="4" t="s">
        <v>0</v>
      </c>
      <c r="B137" s="5">
        <v>0</v>
      </c>
      <c r="C137" s="5">
        <v>0</v>
      </c>
      <c r="D137" s="5">
        <v>0</v>
      </c>
      <c r="E137" s="5">
        <v>0</v>
      </c>
      <c r="F137" s="5">
        <v>1.4613929492691315</v>
      </c>
      <c r="G137" s="5">
        <v>0.49596200000000001</v>
      </c>
      <c r="H137" s="5">
        <v>0</v>
      </c>
      <c r="I137" s="5">
        <v>0</v>
      </c>
      <c r="J137" s="5">
        <f>SUM(B137:I137)</f>
        <v>1.9573549492691316</v>
      </c>
    </row>
    <row r="138" spans="1:10" x14ac:dyDescent="0.25">
      <c r="A138" s="4" t="s">
        <v>19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f t="shared" ref="J138:J140" si="25">SUM(B138:I138)</f>
        <v>0</v>
      </c>
    </row>
    <row r="139" spans="1:10" x14ac:dyDescent="0.25">
      <c r="A139" s="4" t="s">
        <v>40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f t="shared" si="25"/>
        <v>0</v>
      </c>
    </row>
    <row r="140" spans="1:10" x14ac:dyDescent="0.25">
      <c r="A140" s="4" t="s">
        <v>20</v>
      </c>
      <c r="B140" s="5">
        <v>0</v>
      </c>
      <c r="C140" s="5">
        <v>0</v>
      </c>
      <c r="D140" s="5">
        <v>0</v>
      </c>
      <c r="E140" s="5">
        <v>0</v>
      </c>
      <c r="F140" s="5">
        <v>1.4613929492691315</v>
      </c>
      <c r="G140" s="5">
        <v>0</v>
      </c>
      <c r="H140" s="5">
        <v>0</v>
      </c>
      <c r="I140" s="5">
        <v>0</v>
      </c>
      <c r="J140" s="5">
        <f t="shared" si="25"/>
        <v>1.4613929492691315</v>
      </c>
    </row>
    <row r="141" spans="1:10" x14ac:dyDescent="0.25">
      <c r="A141" s="4" t="s">
        <v>1</v>
      </c>
      <c r="B141" s="5">
        <v>0</v>
      </c>
      <c r="C141" s="5">
        <v>0</v>
      </c>
      <c r="D141" s="5">
        <v>109.96338096495535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f>SUM(B141:I141)</f>
        <v>109.96338096495535</v>
      </c>
    </row>
    <row r="142" spans="1:10" x14ac:dyDescent="0.25">
      <c r="A142" s="4" t="s">
        <v>2</v>
      </c>
      <c r="B142" s="5">
        <v>0</v>
      </c>
      <c r="C142" s="5">
        <v>0</v>
      </c>
      <c r="D142" s="5"/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f>SUM(B142:I142)</f>
        <v>0</v>
      </c>
    </row>
    <row r="143" spans="1:10" x14ac:dyDescent="0.25">
      <c r="A143" s="4" t="s">
        <v>17</v>
      </c>
      <c r="B143" s="5">
        <v>0</v>
      </c>
      <c r="C143" s="5">
        <v>0</v>
      </c>
      <c r="D143" s="5">
        <v>-1.1200043781520201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f>SUM(B143:I143)</f>
        <v>-1.1200043781520201</v>
      </c>
    </row>
    <row r="144" spans="1:10" x14ac:dyDescent="0.25">
      <c r="A144" s="4" t="s">
        <v>18</v>
      </c>
      <c r="B144" s="5">
        <v>0</v>
      </c>
      <c r="C144" s="5">
        <v>0</v>
      </c>
      <c r="D144" s="5">
        <v>-6.5058873981469176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f>SUM(B144:I144)</f>
        <v>-6.5058873981469176</v>
      </c>
    </row>
    <row r="145" spans="1:10" x14ac:dyDescent="0.25">
      <c r="A145" s="4" t="s">
        <v>23</v>
      </c>
      <c r="B145" s="5">
        <v>0</v>
      </c>
      <c r="C145" s="5">
        <v>0</v>
      </c>
      <c r="D145" s="5">
        <v>6.2096870732486256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f>SUM(B145:I145)</f>
        <v>6.2096870732486256</v>
      </c>
    </row>
    <row r="146" spans="1:10" x14ac:dyDescent="0.25">
      <c r="A146" s="6" t="s">
        <v>24</v>
      </c>
      <c r="B146" s="7">
        <f>B137+B141+B142+B143+B144+B145</f>
        <v>0</v>
      </c>
      <c r="C146" s="7">
        <f t="shared" ref="C146:J146" si="26">C137+C141+C142+C143+C144+C145</f>
        <v>0</v>
      </c>
      <c r="D146" s="7">
        <f t="shared" si="26"/>
        <v>108.54717626190504</v>
      </c>
      <c r="E146" s="7">
        <f t="shared" si="26"/>
        <v>0</v>
      </c>
      <c r="F146" s="7">
        <f t="shared" si="26"/>
        <v>1.4613929492691315</v>
      </c>
      <c r="G146" s="7">
        <v>0.49596200000000001</v>
      </c>
      <c r="H146" s="7">
        <f t="shared" si="26"/>
        <v>0</v>
      </c>
      <c r="I146" s="7">
        <f t="shared" si="26"/>
        <v>0</v>
      </c>
      <c r="J146" s="7">
        <f t="shared" si="26"/>
        <v>110.50453121117417</v>
      </c>
    </row>
    <row r="147" spans="1:10" x14ac:dyDescent="0.25">
      <c r="A147" s="4" t="s">
        <v>3</v>
      </c>
      <c r="B147" s="5">
        <v>0</v>
      </c>
      <c r="C147" s="5">
        <v>0</v>
      </c>
      <c r="D147" s="5">
        <v>1.6147941315457359</v>
      </c>
      <c r="E147" s="5">
        <v>0</v>
      </c>
      <c r="F147" s="5">
        <v>0</v>
      </c>
      <c r="G147" s="5">
        <v>0</v>
      </c>
      <c r="H147" s="5">
        <f>-(H159+H148)-H152-H151</f>
        <v>2.759940412543326</v>
      </c>
      <c r="I147" s="5">
        <v>0</v>
      </c>
      <c r="J147" s="5">
        <f t="shared" ref="J147:J152" si="27">SUM(B147:I147)</f>
        <v>4.3747345440890619</v>
      </c>
    </row>
    <row r="148" spans="1:10" x14ac:dyDescent="0.25">
      <c r="A148" s="4" t="s">
        <v>41</v>
      </c>
      <c r="B148" s="5">
        <v>0</v>
      </c>
      <c r="C148" s="5">
        <v>0</v>
      </c>
      <c r="D148" s="5">
        <v>55.759191643466721</v>
      </c>
      <c r="E148" s="5">
        <v>0</v>
      </c>
      <c r="F148" s="5">
        <v>1.4613929492691315</v>
      </c>
      <c r="G148" s="5">
        <v>0</v>
      </c>
      <c r="H148" s="5">
        <f>-25.66378-F137</f>
        <v>-27.125172949269132</v>
      </c>
      <c r="I148" s="5">
        <v>0</v>
      </c>
      <c r="J148" s="5">
        <f t="shared" si="27"/>
        <v>30.095411643466722</v>
      </c>
    </row>
    <row r="149" spans="1:10" x14ac:dyDescent="0.25">
      <c r="A149" s="4" t="s">
        <v>25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f t="shared" si="27"/>
        <v>0</v>
      </c>
    </row>
    <row r="150" spans="1:10" x14ac:dyDescent="0.25">
      <c r="A150" s="4" t="s">
        <v>26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f t="shared" si="27"/>
        <v>0</v>
      </c>
    </row>
    <row r="151" spans="1:10" x14ac:dyDescent="0.25">
      <c r="A151" s="4" t="s">
        <v>13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0.17391742392545234</v>
      </c>
      <c r="I151" s="5">
        <v>0</v>
      </c>
      <c r="J151" s="5">
        <f t="shared" si="27"/>
        <v>0.17391742392545234</v>
      </c>
    </row>
    <row r="152" spans="1:10" x14ac:dyDescent="0.25">
      <c r="A152" s="4" t="s">
        <v>14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8">
        <v>0</v>
      </c>
      <c r="I152" s="5">
        <v>0</v>
      </c>
      <c r="J152" s="5">
        <f t="shared" si="27"/>
        <v>0</v>
      </c>
    </row>
    <row r="153" spans="1:10" x14ac:dyDescent="0.25">
      <c r="A153" s="6" t="s">
        <v>4</v>
      </c>
      <c r="B153" s="7">
        <f>B147+B148+B149+B150+B151+B152</f>
        <v>0</v>
      </c>
      <c r="C153" s="7">
        <f t="shared" ref="C153:J153" si="28">C147+C148+C149+C150+C151+C152</f>
        <v>0</v>
      </c>
      <c r="D153" s="7">
        <f t="shared" si="28"/>
        <v>57.373985775012457</v>
      </c>
      <c r="E153" s="7">
        <f t="shared" si="28"/>
        <v>0</v>
      </c>
      <c r="F153" s="7">
        <f t="shared" si="28"/>
        <v>1.4613929492691315</v>
      </c>
      <c r="G153" s="7">
        <v>0</v>
      </c>
      <c r="H153" s="7">
        <f t="shared" si="28"/>
        <v>-24.191315112800353</v>
      </c>
      <c r="I153" s="7">
        <f t="shared" si="28"/>
        <v>0</v>
      </c>
      <c r="J153" s="7">
        <f t="shared" si="28"/>
        <v>34.644063611481236</v>
      </c>
    </row>
    <row r="154" spans="1:10" x14ac:dyDescent="0.25">
      <c r="A154" s="4" t="s">
        <v>5</v>
      </c>
      <c r="B154" s="5">
        <v>0</v>
      </c>
      <c r="C154" s="5">
        <v>0</v>
      </c>
      <c r="D154" s="5">
        <v>2.6896917792844439</v>
      </c>
      <c r="E154" s="5">
        <v>0</v>
      </c>
      <c r="F154" s="5">
        <v>0</v>
      </c>
      <c r="G154" s="5">
        <v>0</v>
      </c>
      <c r="H154" s="8">
        <v>5.6831066479658254</v>
      </c>
      <c r="I154" s="5">
        <v>0</v>
      </c>
      <c r="J154" s="5">
        <f>SUM(B154:I154)</f>
        <v>8.3727984272502702</v>
      </c>
    </row>
    <row r="155" spans="1:10" x14ac:dyDescent="0.25">
      <c r="A155" s="4" t="s">
        <v>6</v>
      </c>
      <c r="B155" s="5">
        <v>0</v>
      </c>
      <c r="C155" s="5">
        <v>0</v>
      </c>
      <c r="D155" s="5">
        <v>36.903682027191046</v>
      </c>
      <c r="E155" s="5">
        <v>0</v>
      </c>
      <c r="F155" s="5">
        <v>0</v>
      </c>
      <c r="G155" s="5">
        <v>0</v>
      </c>
      <c r="H155" s="8">
        <v>0</v>
      </c>
      <c r="I155" s="5">
        <v>0</v>
      </c>
      <c r="J155" s="5">
        <f>SUM(B155:I155)</f>
        <v>36.903682027191046</v>
      </c>
    </row>
    <row r="156" spans="1:10" x14ac:dyDescent="0.25">
      <c r="A156" s="4" t="s">
        <v>7</v>
      </c>
      <c r="B156" s="5">
        <v>0</v>
      </c>
      <c r="C156" s="5">
        <v>0</v>
      </c>
      <c r="D156" s="5">
        <v>4.979666054769373</v>
      </c>
      <c r="E156" s="5">
        <v>0</v>
      </c>
      <c r="F156" s="5">
        <v>0</v>
      </c>
      <c r="G156" s="5">
        <v>0.49235000000000001</v>
      </c>
      <c r="H156" s="8">
        <v>12.230870137717021</v>
      </c>
      <c r="I156" s="5">
        <v>0</v>
      </c>
      <c r="J156" s="5">
        <f>SUM(B156:I156)</f>
        <v>17.702886192486396</v>
      </c>
    </row>
    <row r="157" spans="1:10" x14ac:dyDescent="0.25">
      <c r="A157" s="4" t="s">
        <v>8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3.6119999999999998E-3</v>
      </c>
      <c r="H157" s="8">
        <v>5.9472530411478441</v>
      </c>
      <c r="I157" s="5">
        <v>0</v>
      </c>
      <c r="J157" s="5">
        <f>SUM(B157:I157)</f>
        <v>5.9508650411478445</v>
      </c>
    </row>
    <row r="158" spans="1:10" x14ac:dyDescent="0.25">
      <c r="A158" s="4" t="s">
        <v>9</v>
      </c>
      <c r="B158" s="5">
        <v>0</v>
      </c>
      <c r="C158" s="5">
        <v>0</v>
      </c>
      <c r="D158" s="5">
        <v>3.3954693655914885</v>
      </c>
      <c r="E158" s="5">
        <v>0</v>
      </c>
      <c r="F158" s="5">
        <v>0</v>
      </c>
      <c r="G158" s="5">
        <v>0</v>
      </c>
      <c r="H158" s="8">
        <v>0.33008528596965864</v>
      </c>
      <c r="I158" s="5">
        <v>0</v>
      </c>
      <c r="J158" s="5">
        <f>SUM(B158:I158)</f>
        <v>3.7255546515611471</v>
      </c>
    </row>
    <row r="159" spans="1:10" x14ac:dyDescent="0.25">
      <c r="A159" s="9" t="s">
        <v>10</v>
      </c>
      <c r="B159" s="10">
        <f>B154+B155+B156+B157+B158</f>
        <v>0</v>
      </c>
      <c r="C159" s="10">
        <f t="shared" ref="C159:J159" si="29">C154+C155+C156+C157+C158</f>
        <v>0</v>
      </c>
      <c r="D159" s="10">
        <f t="shared" si="29"/>
        <v>47.968509226836353</v>
      </c>
      <c r="E159" s="10">
        <f t="shared" si="29"/>
        <v>0</v>
      </c>
      <c r="F159" s="10">
        <f t="shared" si="29"/>
        <v>0</v>
      </c>
      <c r="G159" s="10">
        <v>0.49596200000000001</v>
      </c>
      <c r="H159" s="10">
        <f t="shared" si="29"/>
        <v>24.191315112800353</v>
      </c>
      <c r="I159" s="10">
        <f t="shared" si="29"/>
        <v>0</v>
      </c>
      <c r="J159" s="10">
        <f t="shared" si="29"/>
        <v>72.655786339636705</v>
      </c>
    </row>
    <row r="160" spans="1:10" x14ac:dyDescent="0.25">
      <c r="A160" s="9" t="s">
        <v>11</v>
      </c>
      <c r="B160" s="10">
        <v>0</v>
      </c>
      <c r="C160" s="10">
        <v>0</v>
      </c>
      <c r="D160" s="10">
        <v>3.2046812600562391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f>SUM(B160:I160)</f>
        <v>3.2046812600562391</v>
      </c>
    </row>
    <row r="161" spans="1:10" x14ac:dyDescent="0.25">
      <c r="A161" s="6" t="s">
        <v>12</v>
      </c>
      <c r="B161" s="7">
        <f>B159+B160</f>
        <v>0</v>
      </c>
      <c r="C161" s="7">
        <f t="shared" ref="C161:J161" si="30">C159+C160</f>
        <v>0</v>
      </c>
      <c r="D161" s="7">
        <f t="shared" si="30"/>
        <v>51.173190486892594</v>
      </c>
      <c r="E161" s="7">
        <f t="shared" si="30"/>
        <v>0</v>
      </c>
      <c r="F161" s="7">
        <f t="shared" si="30"/>
        <v>0</v>
      </c>
      <c r="G161" s="7">
        <v>0.49596200000000001</v>
      </c>
      <c r="H161" s="7">
        <f t="shared" si="30"/>
        <v>24.191315112800353</v>
      </c>
      <c r="I161" s="7">
        <f t="shared" si="30"/>
        <v>0</v>
      </c>
      <c r="J161" s="7">
        <f t="shared" si="30"/>
        <v>75.860467599692939</v>
      </c>
    </row>
    <row r="162" spans="1:10" x14ac:dyDescent="0.25">
      <c r="A162" s="4" t="s">
        <v>39</v>
      </c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 t="s">
        <v>38</v>
      </c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 t="s">
        <v>29</v>
      </c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 t="s">
        <v>42</v>
      </c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60" x14ac:dyDescent="0.25">
      <c r="A168" s="6"/>
      <c r="B168" s="11" t="s">
        <v>16</v>
      </c>
      <c r="C168" s="11" t="s">
        <v>30</v>
      </c>
      <c r="D168" s="11" t="s">
        <v>31</v>
      </c>
      <c r="E168" s="11" t="s">
        <v>15</v>
      </c>
      <c r="F168" s="11" t="s">
        <v>32</v>
      </c>
      <c r="G168" s="11" t="s">
        <v>33</v>
      </c>
      <c r="H168" s="11" t="s">
        <v>21</v>
      </c>
      <c r="I168" s="11" t="s">
        <v>34</v>
      </c>
      <c r="J168" s="11" t="s">
        <v>22</v>
      </c>
    </row>
    <row r="169" spans="1:10" x14ac:dyDescent="0.25">
      <c r="A169" s="4" t="s">
        <v>0</v>
      </c>
      <c r="B169" s="5">
        <v>0</v>
      </c>
      <c r="C169" s="5">
        <v>0</v>
      </c>
      <c r="D169" s="5">
        <v>0</v>
      </c>
      <c r="E169" s="5">
        <v>0</v>
      </c>
      <c r="F169" s="5">
        <v>1.4251934651762683</v>
      </c>
      <c r="G169" s="5">
        <v>0.44857599999999997</v>
      </c>
      <c r="H169" s="5">
        <v>0</v>
      </c>
      <c r="I169" s="5">
        <v>0</v>
      </c>
      <c r="J169" s="5">
        <f>SUM(B169:I169)</f>
        <v>1.8737694651762684</v>
      </c>
    </row>
    <row r="170" spans="1:10" x14ac:dyDescent="0.25">
      <c r="A170" s="4" t="s">
        <v>19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f t="shared" ref="J170:J172" si="31">SUM(B170:I170)</f>
        <v>0</v>
      </c>
    </row>
    <row r="171" spans="1:10" x14ac:dyDescent="0.25">
      <c r="A171" s="4" t="s">
        <v>40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f t="shared" si="31"/>
        <v>0</v>
      </c>
    </row>
    <row r="172" spans="1:10" x14ac:dyDescent="0.25">
      <c r="A172" s="4" t="s">
        <v>20</v>
      </c>
      <c r="B172" s="5">
        <v>0</v>
      </c>
      <c r="C172" s="5">
        <v>0</v>
      </c>
      <c r="D172" s="5">
        <v>0</v>
      </c>
      <c r="E172" s="5">
        <v>0</v>
      </c>
      <c r="F172" s="5">
        <v>1.4251934651762683</v>
      </c>
      <c r="G172" s="5">
        <v>0</v>
      </c>
      <c r="H172" s="5">
        <v>0</v>
      </c>
      <c r="I172" s="5">
        <v>0</v>
      </c>
      <c r="J172" s="5">
        <f t="shared" si="31"/>
        <v>1.4251934651762683</v>
      </c>
    </row>
    <row r="173" spans="1:10" x14ac:dyDescent="0.25">
      <c r="A173" s="4" t="s">
        <v>1</v>
      </c>
      <c r="B173" s="5">
        <v>0</v>
      </c>
      <c r="C173" s="5">
        <v>0</v>
      </c>
      <c r="D173" s="5">
        <v>104.27561988056111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f>SUM(B173:I173)</f>
        <v>104.27561988056111</v>
      </c>
    </row>
    <row r="174" spans="1:10" x14ac:dyDescent="0.25">
      <c r="A174" s="4" t="s">
        <v>2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f>SUM(B174:I174)</f>
        <v>0</v>
      </c>
    </row>
    <row r="175" spans="1:10" x14ac:dyDescent="0.25">
      <c r="A175" s="4" t="s">
        <v>17</v>
      </c>
      <c r="B175" s="5">
        <v>0</v>
      </c>
      <c r="C175" s="5">
        <v>0</v>
      </c>
      <c r="D175" s="5">
        <v>-1.1321097156615292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f>SUM(B175:I175)</f>
        <v>-1.1321097156615292</v>
      </c>
    </row>
    <row r="176" spans="1:10" x14ac:dyDescent="0.25">
      <c r="A176" s="4" t="s">
        <v>18</v>
      </c>
      <c r="B176" s="5">
        <v>0</v>
      </c>
      <c r="C176" s="5">
        <v>0</v>
      </c>
      <c r="D176" s="5">
        <v>-6.5762049471580877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f>SUM(B176:I176)</f>
        <v>-6.5762049471580877</v>
      </c>
    </row>
    <row r="177" spans="1:10" x14ac:dyDescent="0.25">
      <c r="A177" s="4" t="s">
        <v>23</v>
      </c>
      <c r="B177" s="5">
        <v>0</v>
      </c>
      <c r="C177" s="5">
        <v>0</v>
      </c>
      <c r="D177" s="5">
        <v>4.7964306024150707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f>SUM(B177:I177)</f>
        <v>4.7964306024150707</v>
      </c>
    </row>
    <row r="178" spans="1:10" x14ac:dyDescent="0.25">
      <c r="A178" s="6" t="s">
        <v>24</v>
      </c>
      <c r="B178" s="7">
        <f>B169+B173+B174+B175+B176+B177</f>
        <v>0</v>
      </c>
      <c r="C178" s="7">
        <f t="shared" ref="C178:J178" si="32">C169+C173+C174+C175+C176+C177</f>
        <v>0</v>
      </c>
      <c r="D178" s="7">
        <f t="shared" si="32"/>
        <v>101.36373582015656</v>
      </c>
      <c r="E178" s="7">
        <f t="shared" si="32"/>
        <v>0</v>
      </c>
      <c r="F178" s="7">
        <f t="shared" si="32"/>
        <v>1.4251934651762683</v>
      </c>
      <c r="G178" s="7">
        <v>0.44857599999999997</v>
      </c>
      <c r="H178" s="7">
        <f t="shared" si="32"/>
        <v>0</v>
      </c>
      <c r="I178" s="7">
        <f t="shared" si="32"/>
        <v>0</v>
      </c>
      <c r="J178" s="7">
        <f t="shared" si="32"/>
        <v>103.23750528533283</v>
      </c>
    </row>
    <row r="179" spans="1:10" x14ac:dyDescent="0.25">
      <c r="A179" s="4" t="s">
        <v>3</v>
      </c>
      <c r="B179" s="5">
        <v>0</v>
      </c>
      <c r="C179" s="5">
        <v>0</v>
      </c>
      <c r="D179" s="5">
        <v>-0.2765165451659044</v>
      </c>
      <c r="E179" s="5">
        <v>0</v>
      </c>
      <c r="F179" s="5">
        <v>0</v>
      </c>
      <c r="G179" s="5">
        <v>0</v>
      </c>
      <c r="H179" s="5">
        <f>-(H191+H180)-H184-H183</f>
        <v>2.7176868744246274</v>
      </c>
      <c r="I179" s="5">
        <v>0</v>
      </c>
      <c r="J179" s="5">
        <f t="shared" ref="J179:J184" si="33">SUM(B179:I179)</f>
        <v>2.441170329258723</v>
      </c>
    </row>
    <row r="180" spans="1:10" x14ac:dyDescent="0.25">
      <c r="A180" s="4" t="s">
        <v>41</v>
      </c>
      <c r="B180" s="5">
        <v>0</v>
      </c>
      <c r="C180" s="5">
        <v>0</v>
      </c>
      <c r="D180" s="5">
        <v>54.433775928136079</v>
      </c>
      <c r="E180" s="5">
        <v>0</v>
      </c>
      <c r="F180" s="5">
        <v>1.4251934651762683</v>
      </c>
      <c r="G180" s="5">
        <v>0</v>
      </c>
      <c r="H180" s="5">
        <f>-24.28984-F169</f>
        <v>-25.715033465176269</v>
      </c>
      <c r="I180" s="5">
        <v>0</v>
      </c>
      <c r="J180" s="5">
        <f t="shared" si="33"/>
        <v>30.143935928136081</v>
      </c>
    </row>
    <row r="181" spans="1:10" x14ac:dyDescent="0.25">
      <c r="A181" s="4" t="s">
        <v>25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f t="shared" si="33"/>
        <v>0</v>
      </c>
    </row>
    <row r="182" spans="1:10" x14ac:dyDescent="0.25">
      <c r="A182" s="4" t="s">
        <v>26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f t="shared" si="33"/>
        <v>0</v>
      </c>
    </row>
    <row r="183" spans="1:10" x14ac:dyDescent="0.25">
      <c r="A183" s="4" t="s">
        <v>13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0.19722443977394197</v>
      </c>
      <c r="I183" s="5">
        <v>0</v>
      </c>
      <c r="J183" s="5">
        <f t="shared" si="33"/>
        <v>0.19722443977394197</v>
      </c>
    </row>
    <row r="184" spans="1:10" x14ac:dyDescent="0.25">
      <c r="A184" s="4" t="s">
        <v>14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8">
        <v>0</v>
      </c>
      <c r="I184" s="5">
        <v>0</v>
      </c>
      <c r="J184" s="5">
        <f t="shared" si="33"/>
        <v>0</v>
      </c>
    </row>
    <row r="185" spans="1:10" x14ac:dyDescent="0.25">
      <c r="A185" s="6" t="s">
        <v>4</v>
      </c>
      <c r="B185" s="7">
        <f>B179+B180+B181+B182+B183+B184</f>
        <v>0</v>
      </c>
      <c r="C185" s="7">
        <f t="shared" ref="C185:J185" si="34">C179+C180+C181+C182+C183+C184</f>
        <v>0</v>
      </c>
      <c r="D185" s="7">
        <f t="shared" si="34"/>
        <v>54.157259382970174</v>
      </c>
      <c r="E185" s="7">
        <f t="shared" si="34"/>
        <v>0</v>
      </c>
      <c r="F185" s="7">
        <f t="shared" si="34"/>
        <v>1.4251934651762683</v>
      </c>
      <c r="G185" s="7">
        <v>0</v>
      </c>
      <c r="H185" s="7">
        <f t="shared" si="34"/>
        <v>-22.8001221509777</v>
      </c>
      <c r="I185" s="7">
        <f t="shared" si="34"/>
        <v>0</v>
      </c>
      <c r="J185" s="7">
        <f t="shared" si="34"/>
        <v>32.782330697168746</v>
      </c>
    </row>
    <row r="186" spans="1:10" x14ac:dyDescent="0.25">
      <c r="A186" s="4" t="s">
        <v>5</v>
      </c>
      <c r="B186" s="5">
        <v>0</v>
      </c>
      <c r="C186" s="5">
        <v>0</v>
      </c>
      <c r="D186" s="5">
        <v>2.4672700625741424</v>
      </c>
      <c r="E186" s="5">
        <v>0</v>
      </c>
      <c r="F186" s="5">
        <v>0</v>
      </c>
      <c r="G186" s="5">
        <v>0</v>
      </c>
      <c r="H186" s="8">
        <v>5.4241405038369432</v>
      </c>
      <c r="I186" s="5">
        <v>0</v>
      </c>
      <c r="J186" s="5">
        <f>SUM(B186:I186)</f>
        <v>7.8914105664110856</v>
      </c>
    </row>
    <row r="187" spans="1:10" x14ac:dyDescent="0.25">
      <c r="A187" s="4" t="s">
        <v>6</v>
      </c>
      <c r="B187" s="5">
        <v>0</v>
      </c>
      <c r="C187" s="5">
        <v>0</v>
      </c>
      <c r="D187" s="5">
        <v>33.851964216013954</v>
      </c>
      <c r="E187" s="5">
        <v>0</v>
      </c>
      <c r="F187" s="5">
        <v>0</v>
      </c>
      <c r="G187" s="5">
        <v>0</v>
      </c>
      <c r="H187" s="8">
        <v>0</v>
      </c>
      <c r="I187" s="5">
        <v>0</v>
      </c>
      <c r="J187" s="5">
        <f>SUM(B187:I187)</f>
        <v>33.851964216013954</v>
      </c>
    </row>
    <row r="188" spans="1:10" x14ac:dyDescent="0.25">
      <c r="A188" s="4" t="s">
        <v>7</v>
      </c>
      <c r="B188" s="5">
        <v>0</v>
      </c>
      <c r="C188" s="5">
        <v>0</v>
      </c>
      <c r="D188" s="5">
        <v>4.5678769118362457</v>
      </c>
      <c r="E188" s="5">
        <v>0</v>
      </c>
      <c r="F188" s="5">
        <v>0</v>
      </c>
      <c r="G188" s="5">
        <v>0.44496399999999992</v>
      </c>
      <c r="H188" s="8">
        <v>11.60468101182056</v>
      </c>
      <c r="I188" s="5">
        <v>0</v>
      </c>
      <c r="J188" s="5">
        <f>SUM(B188:I188)</f>
        <v>16.617521923656806</v>
      </c>
    </row>
    <row r="189" spans="1:10" x14ac:dyDescent="0.25">
      <c r="A189" s="4" t="s">
        <v>8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3.6119999999999998E-3</v>
      </c>
      <c r="H189" s="8">
        <v>5.4731171571387369</v>
      </c>
      <c r="I189" s="5">
        <v>0</v>
      </c>
      <c r="J189" s="5">
        <f>SUM(B189:I189)</f>
        <v>5.4767291571387373</v>
      </c>
    </row>
    <row r="190" spans="1:10" x14ac:dyDescent="0.25">
      <c r="A190" s="4" t="s">
        <v>9</v>
      </c>
      <c r="B190" s="5">
        <v>0</v>
      </c>
      <c r="C190" s="5">
        <v>0</v>
      </c>
      <c r="D190" s="5">
        <v>3.1146839867058027</v>
      </c>
      <c r="E190" s="5">
        <v>0</v>
      </c>
      <c r="F190" s="5">
        <v>0</v>
      </c>
      <c r="G190" s="5">
        <v>0</v>
      </c>
      <c r="H190" s="8">
        <v>0.29818347818145652</v>
      </c>
      <c r="I190" s="5">
        <v>0</v>
      </c>
      <c r="J190" s="5">
        <f>SUM(B190:I190)</f>
        <v>3.4128674648872592</v>
      </c>
    </row>
    <row r="191" spans="1:10" x14ac:dyDescent="0.25">
      <c r="A191" s="9" t="s">
        <v>10</v>
      </c>
      <c r="B191" s="10">
        <f>B186+B187+B188+B189+B190</f>
        <v>0</v>
      </c>
      <c r="C191" s="10">
        <f t="shared" ref="C191:J191" si="35">C186+C187+C188+C189+C190</f>
        <v>0</v>
      </c>
      <c r="D191" s="10">
        <f t="shared" si="35"/>
        <v>44.001795177130148</v>
      </c>
      <c r="E191" s="10">
        <f t="shared" si="35"/>
        <v>0</v>
      </c>
      <c r="F191" s="10">
        <f t="shared" si="35"/>
        <v>0</v>
      </c>
      <c r="G191" s="10">
        <v>0.44857599999999997</v>
      </c>
      <c r="H191" s="10">
        <f t="shared" si="35"/>
        <v>22.8001221509777</v>
      </c>
      <c r="I191" s="10">
        <f t="shared" si="35"/>
        <v>0</v>
      </c>
      <c r="J191" s="10">
        <f t="shared" si="35"/>
        <v>67.250493328107837</v>
      </c>
    </row>
    <row r="192" spans="1:10" x14ac:dyDescent="0.25">
      <c r="A192" s="9" t="s">
        <v>11</v>
      </c>
      <c r="B192" s="10">
        <v>0</v>
      </c>
      <c r="C192" s="10">
        <v>0</v>
      </c>
      <c r="D192" s="10">
        <v>3.2046812600562391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f>SUM(B192:I192)</f>
        <v>3.2046812600562391</v>
      </c>
    </row>
    <row r="193" spans="1:10" x14ac:dyDescent="0.25">
      <c r="A193" s="6" t="s">
        <v>12</v>
      </c>
      <c r="B193" s="7">
        <f>B191+B192</f>
        <v>0</v>
      </c>
      <c r="C193" s="7">
        <f t="shared" ref="C193:J193" si="36">C191+C192</f>
        <v>0</v>
      </c>
      <c r="D193" s="7">
        <f t="shared" si="36"/>
        <v>47.206476437186389</v>
      </c>
      <c r="E193" s="7">
        <f t="shared" si="36"/>
        <v>0</v>
      </c>
      <c r="F193" s="7">
        <f t="shared" si="36"/>
        <v>0</v>
      </c>
      <c r="G193" s="7">
        <v>0.44857599999999997</v>
      </c>
      <c r="H193" s="7">
        <f t="shared" si="36"/>
        <v>22.8001221509777</v>
      </c>
      <c r="I193" s="7">
        <f t="shared" si="36"/>
        <v>0</v>
      </c>
      <c r="J193" s="7">
        <f t="shared" si="36"/>
        <v>70.45517458816407</v>
      </c>
    </row>
    <row r="194" spans="1:10" x14ac:dyDescent="0.25">
      <c r="A194" s="4" t="s">
        <v>39</v>
      </c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 t="s">
        <v>43</v>
      </c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 t="s">
        <v>29</v>
      </c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 t="s">
        <v>42</v>
      </c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60" x14ac:dyDescent="0.25">
      <c r="A200" s="6"/>
      <c r="B200" s="11" t="s">
        <v>16</v>
      </c>
      <c r="C200" s="11" t="s">
        <v>30</v>
      </c>
      <c r="D200" s="11" t="s">
        <v>31</v>
      </c>
      <c r="E200" s="11" t="s">
        <v>15</v>
      </c>
      <c r="F200" s="11" t="s">
        <v>32</v>
      </c>
      <c r="G200" s="11" t="s">
        <v>33</v>
      </c>
      <c r="H200" s="11" t="s">
        <v>21</v>
      </c>
      <c r="I200" s="11" t="s">
        <v>34</v>
      </c>
      <c r="J200" s="11" t="s">
        <v>22</v>
      </c>
    </row>
    <row r="201" spans="1:10" x14ac:dyDescent="0.25">
      <c r="A201" s="4" t="s">
        <v>0</v>
      </c>
      <c r="B201" s="5">
        <v>0</v>
      </c>
      <c r="C201" s="5">
        <v>0</v>
      </c>
      <c r="D201" s="5">
        <v>0</v>
      </c>
      <c r="E201" s="5">
        <v>0</v>
      </c>
      <c r="F201" s="5">
        <v>1.4113499570077386</v>
      </c>
      <c r="G201" s="5">
        <v>0.38900000000000007</v>
      </c>
      <c r="H201" s="5">
        <v>0</v>
      </c>
      <c r="I201" s="5">
        <v>0</v>
      </c>
      <c r="J201" s="5">
        <f>SUM(B201:I201)</f>
        <v>1.8003499570077386</v>
      </c>
    </row>
    <row r="202" spans="1:10" x14ac:dyDescent="0.25">
      <c r="A202" s="4" t="s">
        <v>19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f t="shared" ref="J202:J204" si="37">SUM(B202:I202)</f>
        <v>0</v>
      </c>
    </row>
    <row r="203" spans="1:10" x14ac:dyDescent="0.25">
      <c r="A203" s="4" t="s">
        <v>40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f t="shared" si="37"/>
        <v>0</v>
      </c>
    </row>
    <row r="204" spans="1:10" x14ac:dyDescent="0.25">
      <c r="A204" s="4" t="s">
        <v>20</v>
      </c>
      <c r="B204" s="5">
        <v>0</v>
      </c>
      <c r="C204" s="5">
        <v>0</v>
      </c>
      <c r="D204" s="5">
        <v>0</v>
      </c>
      <c r="E204" s="5">
        <v>0</v>
      </c>
      <c r="F204" s="5">
        <v>1.4113499570077386</v>
      </c>
      <c r="G204" s="5">
        <v>0</v>
      </c>
      <c r="H204" s="5">
        <v>0</v>
      </c>
      <c r="I204" s="5">
        <v>0</v>
      </c>
      <c r="J204" s="5">
        <f t="shared" si="37"/>
        <v>1.4113499570077386</v>
      </c>
    </row>
    <row r="205" spans="1:10" x14ac:dyDescent="0.25">
      <c r="A205" s="4" t="s">
        <v>1</v>
      </c>
      <c r="B205" s="5">
        <v>0</v>
      </c>
      <c r="C205" s="5">
        <v>0</v>
      </c>
      <c r="D205" s="5">
        <v>92.007899894612734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f>SUM(B205:I205)</f>
        <v>92.007899894612734</v>
      </c>
    </row>
    <row r="206" spans="1:10" x14ac:dyDescent="0.25">
      <c r="A206" s="4" t="s">
        <v>2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f>SUM(B206:I206)</f>
        <v>0</v>
      </c>
    </row>
    <row r="207" spans="1:10" x14ac:dyDescent="0.25">
      <c r="A207" s="4" t="s">
        <v>17</v>
      </c>
      <c r="B207" s="5">
        <v>0</v>
      </c>
      <c r="C207" s="5">
        <v>0</v>
      </c>
      <c r="D207" s="5">
        <v>-1.0103865872648237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f>SUM(B207:I207)</f>
        <v>-1.0103865872648237</v>
      </c>
    </row>
    <row r="208" spans="1:10" x14ac:dyDescent="0.25">
      <c r="A208" s="4" t="s">
        <v>18</v>
      </c>
      <c r="B208" s="5">
        <v>0</v>
      </c>
      <c r="C208" s="5">
        <v>0</v>
      </c>
      <c r="D208" s="5">
        <v>-5.8691389905001419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f>SUM(B208:I208)</f>
        <v>-5.8691389905001419</v>
      </c>
    </row>
    <row r="209" spans="1:10" x14ac:dyDescent="0.25">
      <c r="A209" s="4" t="s">
        <v>23</v>
      </c>
      <c r="B209" s="5">
        <v>0</v>
      </c>
      <c r="C209" s="5">
        <v>0</v>
      </c>
      <c r="D209" s="5">
        <v>4.053353856826476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f>SUM(B209:I209)</f>
        <v>4.053353856826476</v>
      </c>
    </row>
    <row r="210" spans="1:10" x14ac:dyDescent="0.25">
      <c r="A210" s="6" t="s">
        <v>24</v>
      </c>
      <c r="B210" s="7">
        <f>B201+B205+B206+B207+B208+B209</f>
        <v>0</v>
      </c>
      <c r="C210" s="7">
        <f t="shared" ref="C210:J210" si="38">C201+C205+C206+C207+C208+C209</f>
        <v>0</v>
      </c>
      <c r="D210" s="7">
        <f t="shared" si="38"/>
        <v>89.181728173674244</v>
      </c>
      <c r="E210" s="7">
        <f t="shared" si="38"/>
        <v>0</v>
      </c>
      <c r="F210" s="7">
        <f t="shared" si="38"/>
        <v>1.4113499570077386</v>
      </c>
      <c r="G210" s="7">
        <v>0.38900000000000007</v>
      </c>
      <c r="H210" s="7">
        <f t="shared" si="38"/>
        <v>0</v>
      </c>
      <c r="I210" s="7">
        <f t="shared" si="38"/>
        <v>0</v>
      </c>
      <c r="J210" s="7">
        <f t="shared" si="38"/>
        <v>90.982078130681984</v>
      </c>
    </row>
    <row r="211" spans="1:10" x14ac:dyDescent="0.25">
      <c r="A211" s="4" t="s">
        <v>3</v>
      </c>
      <c r="B211" s="5">
        <v>0</v>
      </c>
      <c r="C211" s="5">
        <v>0</v>
      </c>
      <c r="D211" s="5">
        <v>18.683321344429444</v>
      </c>
      <c r="E211" s="5">
        <v>0</v>
      </c>
      <c r="F211" s="5">
        <v>0</v>
      </c>
      <c r="G211" s="5">
        <v>0</v>
      </c>
      <c r="H211" s="5">
        <f>-(H223+H212)-H216-H215</f>
        <v>2.8513730958331496</v>
      </c>
      <c r="I211" s="5">
        <v>0</v>
      </c>
      <c r="J211" s="5">
        <f t="shared" ref="J211:J216" si="39">SUM(B211:I211)</f>
        <v>21.534694440262594</v>
      </c>
    </row>
    <row r="212" spans="1:10" x14ac:dyDescent="0.25">
      <c r="A212" s="4" t="s">
        <v>41</v>
      </c>
      <c r="B212" s="5">
        <v>0</v>
      </c>
      <c r="C212" s="5">
        <v>0</v>
      </c>
      <c r="D212" s="5">
        <v>21.491300752638161</v>
      </c>
      <c r="E212" s="5">
        <v>0</v>
      </c>
      <c r="F212" s="5">
        <v>1.4113499570077386</v>
      </c>
      <c r="G212" s="5">
        <v>0</v>
      </c>
      <c r="H212" s="5">
        <f>-23.02418-F201</f>
        <v>-24.435529957007741</v>
      </c>
      <c r="I212" s="5">
        <v>0</v>
      </c>
      <c r="J212" s="5">
        <f t="shared" si="39"/>
        <v>-1.5328792473618407</v>
      </c>
    </row>
    <row r="213" spans="1:10" x14ac:dyDescent="0.25">
      <c r="A213" s="4" t="s">
        <v>25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f t="shared" si="39"/>
        <v>0</v>
      </c>
    </row>
    <row r="214" spans="1:10" x14ac:dyDescent="0.25">
      <c r="A214" s="4" t="s">
        <v>26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f t="shared" si="39"/>
        <v>0</v>
      </c>
    </row>
    <row r="215" spans="1:10" x14ac:dyDescent="0.25">
      <c r="A215" s="4" t="s">
        <v>13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0.24712338084717483</v>
      </c>
      <c r="I215" s="5">
        <v>0</v>
      </c>
      <c r="J215" s="5">
        <f t="shared" si="39"/>
        <v>0.24712338084717483</v>
      </c>
    </row>
    <row r="216" spans="1:10" x14ac:dyDescent="0.25">
      <c r="A216" s="4" t="s">
        <v>14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8">
        <v>0</v>
      </c>
      <c r="I216" s="5">
        <v>0</v>
      </c>
      <c r="J216" s="5">
        <f t="shared" si="39"/>
        <v>0</v>
      </c>
    </row>
    <row r="217" spans="1:10" x14ac:dyDescent="0.25">
      <c r="A217" s="6" t="s">
        <v>4</v>
      </c>
      <c r="B217" s="7">
        <f>B211+B212+B213+B214+B215+B216</f>
        <v>0</v>
      </c>
      <c r="C217" s="7">
        <f t="shared" ref="C217:J217" si="40">C211+C212+C213+C214+C215+C216</f>
        <v>0</v>
      </c>
      <c r="D217" s="7">
        <f t="shared" si="40"/>
        <v>40.174622097067605</v>
      </c>
      <c r="E217" s="7">
        <f t="shared" si="40"/>
        <v>0</v>
      </c>
      <c r="F217" s="7">
        <f t="shared" si="40"/>
        <v>1.4113499570077386</v>
      </c>
      <c r="G217" s="7">
        <v>0</v>
      </c>
      <c r="H217" s="7">
        <f t="shared" si="40"/>
        <v>-21.337033480327417</v>
      </c>
      <c r="I217" s="7">
        <f t="shared" si="40"/>
        <v>0</v>
      </c>
      <c r="J217" s="7">
        <f t="shared" si="40"/>
        <v>20.248938573747928</v>
      </c>
    </row>
    <row r="218" spans="1:10" x14ac:dyDescent="0.25">
      <c r="A218" s="4" t="s">
        <v>5</v>
      </c>
      <c r="B218" s="5">
        <v>0</v>
      </c>
      <c r="C218" s="5">
        <v>0</v>
      </c>
      <c r="D218" s="5">
        <v>2.5682350251453587</v>
      </c>
      <c r="E218" s="5">
        <v>0</v>
      </c>
      <c r="F218" s="5">
        <v>0</v>
      </c>
      <c r="G218" s="5">
        <v>0</v>
      </c>
      <c r="H218" s="8">
        <v>5.1920353491255202</v>
      </c>
      <c r="I218" s="5">
        <v>0</v>
      </c>
      <c r="J218" s="5">
        <f>SUM(B218:I218)</f>
        <v>7.7602703742708794</v>
      </c>
    </row>
    <row r="219" spans="1:10" x14ac:dyDescent="0.25">
      <c r="A219" s="4" t="s">
        <v>6</v>
      </c>
      <c r="B219" s="5">
        <v>0</v>
      </c>
      <c r="C219" s="5">
        <v>0</v>
      </c>
      <c r="D219" s="5">
        <v>35.23724519999594</v>
      </c>
      <c r="E219" s="5">
        <v>0</v>
      </c>
      <c r="F219" s="5">
        <v>0</v>
      </c>
      <c r="G219" s="5">
        <v>0</v>
      </c>
      <c r="H219" s="8">
        <v>0</v>
      </c>
      <c r="I219" s="5">
        <v>0</v>
      </c>
      <c r="J219" s="5">
        <f>SUM(B219:I219)</f>
        <v>35.23724519999594</v>
      </c>
    </row>
    <row r="220" spans="1:10" x14ac:dyDescent="0.25">
      <c r="A220" s="4" t="s">
        <v>7</v>
      </c>
      <c r="B220" s="5">
        <v>0</v>
      </c>
      <c r="C220" s="5">
        <v>0</v>
      </c>
      <c r="D220" s="5">
        <v>4.7548023434820612</v>
      </c>
      <c r="E220" s="5">
        <v>0</v>
      </c>
      <c r="F220" s="5">
        <v>0</v>
      </c>
      <c r="G220" s="5">
        <v>0.38600000000000001</v>
      </c>
      <c r="H220" s="8">
        <v>10.99897434945925</v>
      </c>
      <c r="I220" s="5">
        <v>0</v>
      </c>
      <c r="J220" s="5">
        <f>SUM(B220:I220)</f>
        <v>16.139776692941311</v>
      </c>
    </row>
    <row r="221" spans="1:10" x14ac:dyDescent="0.25">
      <c r="A221" s="4" t="s">
        <v>8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2.9999999999999996E-3</v>
      </c>
      <c r="H221" s="8">
        <v>4.8502633353640112</v>
      </c>
      <c r="I221" s="5">
        <v>0</v>
      </c>
      <c r="J221" s="5">
        <f>SUM(B221:I221)</f>
        <v>4.8532633353640113</v>
      </c>
    </row>
    <row r="222" spans="1:10" x14ac:dyDescent="0.25">
      <c r="A222" s="4" t="s">
        <v>9</v>
      </c>
      <c r="B222" s="5">
        <v>0</v>
      </c>
      <c r="C222" s="5">
        <v>0</v>
      </c>
      <c r="D222" s="5">
        <v>3.2421422479270419</v>
      </c>
      <c r="E222" s="5">
        <v>0</v>
      </c>
      <c r="F222" s="5">
        <v>0</v>
      </c>
      <c r="G222" s="5">
        <v>0</v>
      </c>
      <c r="H222" s="8">
        <v>0.29576044637863169</v>
      </c>
      <c r="I222" s="5">
        <v>0</v>
      </c>
      <c r="J222" s="5">
        <f>SUM(B222:I222)</f>
        <v>3.5379026943056737</v>
      </c>
    </row>
    <row r="223" spans="1:10" x14ac:dyDescent="0.25">
      <c r="A223" s="9" t="s">
        <v>10</v>
      </c>
      <c r="B223" s="10">
        <f>B218+B219+B220+B221+B222</f>
        <v>0</v>
      </c>
      <c r="C223" s="10">
        <f t="shared" ref="C223:J223" si="41">C218+C219+C220+C221+C222</f>
        <v>0</v>
      </c>
      <c r="D223" s="10">
        <f t="shared" si="41"/>
        <v>45.802424816550399</v>
      </c>
      <c r="E223" s="10">
        <f t="shared" si="41"/>
        <v>0</v>
      </c>
      <c r="F223" s="10">
        <f t="shared" si="41"/>
        <v>0</v>
      </c>
      <c r="G223" s="10">
        <v>0.38900000000000007</v>
      </c>
      <c r="H223" s="10">
        <f t="shared" si="41"/>
        <v>21.337033480327417</v>
      </c>
      <c r="I223" s="10">
        <f t="shared" si="41"/>
        <v>0</v>
      </c>
      <c r="J223" s="10">
        <f t="shared" si="41"/>
        <v>67.528458296877815</v>
      </c>
    </row>
    <row r="224" spans="1:10" x14ac:dyDescent="0.25">
      <c r="A224" s="9" t="s">
        <v>11</v>
      </c>
      <c r="B224" s="10">
        <v>0</v>
      </c>
      <c r="C224" s="10">
        <v>0</v>
      </c>
      <c r="D224" s="10">
        <v>3.2046812600562391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f>SUM(B224:I224)</f>
        <v>3.2046812600562391</v>
      </c>
    </row>
    <row r="225" spans="1:10" x14ac:dyDescent="0.25">
      <c r="A225" s="6" t="s">
        <v>12</v>
      </c>
      <c r="B225" s="7">
        <f>B223+B224</f>
        <v>0</v>
      </c>
      <c r="C225" s="7">
        <f t="shared" ref="C225:J225" si="42">C223+C224</f>
        <v>0</v>
      </c>
      <c r="D225" s="7">
        <f t="shared" si="42"/>
        <v>49.00710607660664</v>
      </c>
      <c r="E225" s="7">
        <f t="shared" si="42"/>
        <v>0</v>
      </c>
      <c r="F225" s="7">
        <f t="shared" si="42"/>
        <v>0</v>
      </c>
      <c r="G225" s="7">
        <v>0.38900000000000007</v>
      </c>
      <c r="H225" s="7">
        <f t="shared" si="42"/>
        <v>21.337033480327417</v>
      </c>
      <c r="I225" s="7">
        <f t="shared" si="42"/>
        <v>0</v>
      </c>
      <c r="J225" s="7">
        <f t="shared" si="42"/>
        <v>70.733139556934049</v>
      </c>
    </row>
    <row r="226" spans="1:10" x14ac:dyDescent="0.25">
      <c r="A226" s="4" t="s">
        <v>39</v>
      </c>
      <c r="B226" s="4"/>
      <c r="C226" s="4"/>
      <c r="D226" s="4"/>
      <c r="E226" s="4"/>
      <c r="F226" s="4"/>
      <c r="G226" s="4"/>
      <c r="H226" s="4"/>
      <c r="I226" s="4"/>
      <c r="J226" s="4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showGridLines="0" zoomScaleNormal="100" workbookViewId="0">
      <selection activeCell="A249" sqref="A249"/>
    </sheetView>
  </sheetViews>
  <sheetFormatPr baseColWidth="10" defaultColWidth="9.140625" defaultRowHeight="15" x14ac:dyDescent="0.25"/>
  <cols>
    <col min="1" max="1" width="45.42578125" bestFit="1" customWidth="1"/>
    <col min="2" max="2" width="9.28515625" bestFit="1" customWidth="1"/>
    <col min="3" max="3" width="9.42578125" bestFit="1" customWidth="1"/>
    <col min="4" max="4" width="10.28515625" bestFit="1" customWidth="1"/>
    <col min="5" max="5" width="9.42578125" bestFit="1" customWidth="1"/>
    <col min="6" max="6" width="9.28515625" bestFit="1" customWidth="1"/>
    <col min="7" max="7" width="9.42578125" bestFit="1" customWidth="1"/>
    <col min="8" max="8" width="10.28515625" bestFit="1" customWidth="1"/>
    <col min="9" max="9" width="9.28515625" bestFit="1" customWidth="1"/>
    <col min="10" max="10" width="10.42578125" bestFit="1" customWidth="1"/>
  </cols>
  <sheetData>
    <row r="1" spans="1:10" ht="23.25" x14ac:dyDescent="0.35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</row>
    <row r="4" spans="1:10" x14ac:dyDescent="0.25">
      <c r="B4" s="2" t="s">
        <v>44</v>
      </c>
    </row>
    <row r="5" spans="1:10" x14ac:dyDescent="0.25">
      <c r="B5" t="s">
        <v>29</v>
      </c>
    </row>
    <row r="6" spans="1:10" x14ac:dyDescent="0.25">
      <c r="B6" t="s">
        <v>42</v>
      </c>
    </row>
    <row r="8" spans="1:10" ht="60" x14ac:dyDescent="0.25">
      <c r="A8" s="3"/>
      <c r="B8" s="13" t="s">
        <v>16</v>
      </c>
      <c r="C8" s="13" t="s">
        <v>30</v>
      </c>
      <c r="D8" s="13" t="s">
        <v>31</v>
      </c>
      <c r="E8" s="13" t="s">
        <v>15</v>
      </c>
      <c r="F8" s="13" t="s">
        <v>32</v>
      </c>
      <c r="G8" s="13" t="s">
        <v>33</v>
      </c>
      <c r="H8" s="13" t="s">
        <v>21</v>
      </c>
      <c r="I8" s="13" t="s">
        <v>34</v>
      </c>
      <c r="J8" s="13" t="s">
        <v>22</v>
      </c>
    </row>
    <row r="9" spans="1:10" x14ac:dyDescent="0.25">
      <c r="A9" s="4" t="s">
        <v>0</v>
      </c>
      <c r="B9" s="5">
        <v>0</v>
      </c>
      <c r="C9" s="5">
        <v>0</v>
      </c>
      <c r="D9" s="5">
        <v>0</v>
      </c>
      <c r="E9" s="5">
        <v>0</v>
      </c>
      <c r="F9" s="5">
        <f>F10+F11+F12</f>
        <v>58.333058398409293</v>
      </c>
      <c r="G9" s="5">
        <v>164.19116485417931</v>
      </c>
      <c r="H9" s="5">
        <v>0</v>
      </c>
      <c r="I9" s="5">
        <v>0</v>
      </c>
      <c r="J9" s="5">
        <f>SUM(B9:I9)</f>
        <v>222.5242232525886</v>
      </c>
    </row>
    <row r="10" spans="1:10" x14ac:dyDescent="0.25">
      <c r="A10" s="4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36.313625896259673</v>
      </c>
      <c r="G10" s="5">
        <v>0</v>
      </c>
      <c r="H10" s="5">
        <v>0</v>
      </c>
      <c r="I10" s="5">
        <v>0</v>
      </c>
      <c r="J10" s="5">
        <f t="shared" ref="J10:J12" si="0">SUM(B10:I10)</f>
        <v>36.313625896259673</v>
      </c>
    </row>
    <row r="11" spans="1:10" x14ac:dyDescent="0.25">
      <c r="A11" s="4" t="s">
        <v>40</v>
      </c>
      <c r="B11" s="5">
        <v>0</v>
      </c>
      <c r="C11" s="5">
        <v>0</v>
      </c>
      <c r="D11" s="5">
        <v>0</v>
      </c>
      <c r="E11" s="5">
        <v>0</v>
      </c>
      <c r="F11" s="5">
        <v>1.0328460877042132</v>
      </c>
      <c r="G11" s="5">
        <v>0</v>
      </c>
      <c r="H11" s="5">
        <v>0</v>
      </c>
      <c r="I11" s="5">
        <v>0</v>
      </c>
      <c r="J11" s="5">
        <f t="shared" si="0"/>
        <v>1.0328460877042132</v>
      </c>
    </row>
    <row r="12" spans="1:10" x14ac:dyDescent="0.25">
      <c r="A12" s="4" t="s">
        <v>20</v>
      </c>
      <c r="B12" s="5">
        <v>0</v>
      </c>
      <c r="C12" s="5">
        <v>0</v>
      </c>
      <c r="D12" s="5">
        <v>0</v>
      </c>
      <c r="E12" s="5">
        <v>0</v>
      </c>
      <c r="F12" s="5">
        <v>20.986586414445402</v>
      </c>
      <c r="G12" s="5">
        <v>0</v>
      </c>
      <c r="H12" s="5">
        <v>0</v>
      </c>
      <c r="I12" s="5">
        <v>0</v>
      </c>
      <c r="J12" s="5">
        <f t="shared" si="0"/>
        <v>20.986586414445402</v>
      </c>
    </row>
    <row r="13" spans="1:10" x14ac:dyDescent="0.25">
      <c r="A13" s="4" t="s">
        <v>1</v>
      </c>
      <c r="B13" s="5">
        <v>335.89973099999997</v>
      </c>
      <c r="C13" s="5">
        <v>0</v>
      </c>
      <c r="D13" s="5">
        <v>947.27013423650021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>SUM(B13:I13)</f>
        <v>1283.1698652365003</v>
      </c>
    </row>
    <row r="14" spans="1:10" x14ac:dyDescent="0.25">
      <c r="A14" s="4" t="s">
        <v>2</v>
      </c>
      <c r="B14" s="5">
        <v>0</v>
      </c>
      <c r="C14" s="5">
        <v>0</v>
      </c>
      <c r="D14" s="5">
        <v>-2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>SUM(B14:I14)</f>
        <v>-2</v>
      </c>
    </row>
    <row r="15" spans="1:10" x14ac:dyDescent="0.25">
      <c r="A15" s="4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f>SUM(B15:I15)</f>
        <v>0</v>
      </c>
    </row>
    <row r="16" spans="1:10" x14ac:dyDescent="0.25">
      <c r="A16" s="4" t="s">
        <v>18</v>
      </c>
      <c r="B16" s="5">
        <v>0</v>
      </c>
      <c r="C16" s="5">
        <v>0</v>
      </c>
      <c r="D16" s="5">
        <v>-211.41276392471576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f>SUM(B16:I16)</f>
        <v>-211.41276392471576</v>
      </c>
    </row>
    <row r="17" spans="1:10" x14ac:dyDescent="0.25">
      <c r="A17" s="4" t="s">
        <v>23</v>
      </c>
      <c r="B17" s="5">
        <v>23.300269000000071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f>SUM(B17:I17)</f>
        <v>23.300269000000071</v>
      </c>
    </row>
    <row r="18" spans="1:10" x14ac:dyDescent="0.25">
      <c r="A18" s="6" t="s">
        <v>24</v>
      </c>
      <c r="B18" s="7">
        <f>B9+B13+B14+B15+B16+B17</f>
        <v>359.20000000000005</v>
      </c>
      <c r="C18" s="7">
        <f t="shared" ref="C18:J18" si="1">C9+C13+C14+C15+C16+C17</f>
        <v>0</v>
      </c>
      <c r="D18" s="7">
        <f t="shared" si="1"/>
        <v>733.85737031178451</v>
      </c>
      <c r="E18" s="7">
        <f t="shared" si="1"/>
        <v>0</v>
      </c>
      <c r="F18" s="7">
        <f t="shared" si="1"/>
        <v>58.333058398409293</v>
      </c>
      <c r="G18" s="7">
        <v>164.19116485417931</v>
      </c>
      <c r="H18" s="7">
        <f t="shared" si="1"/>
        <v>0</v>
      </c>
      <c r="I18" s="7">
        <f t="shared" si="1"/>
        <v>0</v>
      </c>
      <c r="J18" s="7">
        <f t="shared" si="1"/>
        <v>1315.5815935643732</v>
      </c>
    </row>
    <row r="19" spans="1:10" x14ac:dyDescent="0.25">
      <c r="A19" s="4" t="s">
        <v>3</v>
      </c>
      <c r="B19" s="5">
        <v>0</v>
      </c>
      <c r="C19" s="5">
        <v>0</v>
      </c>
      <c r="D19" s="5">
        <f>D18-SUM(D20:D24)-D33</f>
        <v>-39.481848207003736</v>
      </c>
      <c r="E19" s="5">
        <v>0</v>
      </c>
      <c r="F19" s="5">
        <v>0</v>
      </c>
      <c r="G19" s="5">
        <v>0</v>
      </c>
      <c r="H19" s="5">
        <f>-(H31+H20)-H24-H23</f>
        <v>14.618401138923947</v>
      </c>
      <c r="I19" s="5">
        <v>0</v>
      </c>
      <c r="J19" s="5">
        <f t="shared" ref="J19:J24" si="2">SUM(B19:I19)</f>
        <v>-24.86344706807979</v>
      </c>
    </row>
    <row r="20" spans="1:10" x14ac:dyDescent="0.25">
      <c r="A20" s="4" t="s">
        <v>41</v>
      </c>
      <c r="B20" s="5">
        <v>359.20000000000005</v>
      </c>
      <c r="C20" s="5">
        <v>0</v>
      </c>
      <c r="D20" s="5">
        <v>196.8507585825451</v>
      </c>
      <c r="E20" s="5">
        <v>0</v>
      </c>
      <c r="F20" s="5">
        <f>F9</f>
        <v>58.333058398409293</v>
      </c>
      <c r="G20" s="5">
        <v>103.41162341479838</v>
      </c>
      <c r="H20" s="5">
        <f>-214.97065-F20</f>
        <v>-273.3037083984093</v>
      </c>
      <c r="I20" s="5">
        <v>-40.632880481513332</v>
      </c>
      <c r="J20" s="5">
        <f t="shared" si="2"/>
        <v>403.85885151583022</v>
      </c>
    </row>
    <row r="21" spans="1:10" x14ac:dyDescent="0.25">
      <c r="A21" s="4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f t="shared" si="2"/>
        <v>0</v>
      </c>
    </row>
    <row r="22" spans="1:10" x14ac:dyDescent="0.25">
      <c r="A22" s="4" t="s">
        <v>26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f t="shared" si="2"/>
        <v>0</v>
      </c>
    </row>
    <row r="23" spans="1:10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2.9778201291153712</v>
      </c>
      <c r="I23" s="5">
        <v>0</v>
      </c>
      <c r="J23" s="5">
        <f t="shared" si="2"/>
        <v>2.9778201291153712</v>
      </c>
    </row>
    <row r="24" spans="1:10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8">
        <v>19.700786409657336</v>
      </c>
      <c r="I24" s="5">
        <v>3.155728331335121</v>
      </c>
      <c r="J24" s="5">
        <f t="shared" si="2"/>
        <v>22.856514740992459</v>
      </c>
    </row>
    <row r="25" spans="1:10" x14ac:dyDescent="0.25">
      <c r="A25" s="6" t="s">
        <v>4</v>
      </c>
      <c r="B25" s="7">
        <f>B19+B20+B21+B22+B23+B24</f>
        <v>359.20000000000005</v>
      </c>
      <c r="C25" s="7">
        <f t="shared" ref="C25:J25" si="3">C19+C20+C21+C22+C23+C24</f>
        <v>0</v>
      </c>
      <c r="D25" s="7">
        <f t="shared" si="3"/>
        <v>157.36891037554136</v>
      </c>
      <c r="E25" s="7">
        <f t="shared" si="3"/>
        <v>0</v>
      </c>
      <c r="F25" s="7">
        <f t="shared" si="3"/>
        <v>58.333058398409293</v>
      </c>
      <c r="G25" s="7">
        <v>103.41162341479838</v>
      </c>
      <c r="H25" s="7">
        <f t="shared" si="3"/>
        <v>-236.00670072071264</v>
      </c>
      <c r="I25" s="7">
        <f t="shared" si="3"/>
        <v>-37.477152150178213</v>
      </c>
      <c r="J25" s="7">
        <f t="shared" si="3"/>
        <v>404.82973931785824</v>
      </c>
    </row>
    <row r="26" spans="1:10" x14ac:dyDescent="0.25">
      <c r="A26" s="4" t="s">
        <v>5</v>
      </c>
      <c r="B26" s="5">
        <v>0</v>
      </c>
      <c r="C26" s="5">
        <v>0</v>
      </c>
      <c r="D26" s="5">
        <v>24.891315241473201</v>
      </c>
      <c r="E26" s="5">
        <v>0</v>
      </c>
      <c r="F26" s="5">
        <v>0</v>
      </c>
      <c r="G26" s="5">
        <v>2.409156000000007</v>
      </c>
      <c r="H26" s="5">
        <v>26.463892406218058</v>
      </c>
      <c r="I26" s="5">
        <v>37.477152150178213</v>
      </c>
      <c r="J26" s="5">
        <f>SUM(B26:I26)</f>
        <v>91.241515797869482</v>
      </c>
    </row>
    <row r="27" spans="1:10" x14ac:dyDescent="0.25">
      <c r="A27" s="4" t="s">
        <v>6</v>
      </c>
      <c r="B27" s="5">
        <v>0</v>
      </c>
      <c r="C27" s="5">
        <v>0</v>
      </c>
      <c r="D27" s="5">
        <v>483.27569353683003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f>SUM(B27:I27)</f>
        <v>483.27569353683003</v>
      </c>
    </row>
    <row r="28" spans="1:10" x14ac:dyDescent="0.25">
      <c r="A28" s="4" t="s">
        <v>7</v>
      </c>
      <c r="B28" s="5">
        <v>0</v>
      </c>
      <c r="C28" s="5">
        <v>0</v>
      </c>
      <c r="D28" s="5">
        <v>7.8922511392949266</v>
      </c>
      <c r="E28" s="5">
        <v>0</v>
      </c>
      <c r="F28" s="5">
        <v>0</v>
      </c>
      <c r="G28" s="5">
        <v>54.442729999999997</v>
      </c>
      <c r="H28" s="5">
        <v>105.76304505588993</v>
      </c>
      <c r="I28" s="5">
        <v>0</v>
      </c>
      <c r="J28" s="5">
        <f>SUM(B28:I28)</f>
        <v>168.09802619518484</v>
      </c>
    </row>
    <row r="29" spans="1:10" x14ac:dyDescent="0.25">
      <c r="A29" s="4" t="s">
        <v>8</v>
      </c>
      <c r="B29" s="5">
        <v>0</v>
      </c>
      <c r="C29" s="5">
        <v>0</v>
      </c>
      <c r="D29" s="5">
        <v>28.630158770421325</v>
      </c>
      <c r="E29" s="5">
        <v>0</v>
      </c>
      <c r="F29" s="5">
        <v>0</v>
      </c>
      <c r="G29" s="5">
        <v>8.9095999999999995E-2</v>
      </c>
      <c r="H29" s="5">
        <v>102.07826891454428</v>
      </c>
      <c r="I29" s="5">
        <v>0</v>
      </c>
      <c r="J29" s="5">
        <f>SUM(B29:I29)</f>
        <v>130.7975236849656</v>
      </c>
    </row>
    <row r="30" spans="1:10" x14ac:dyDescent="0.25">
      <c r="A30" s="4" t="s">
        <v>9</v>
      </c>
      <c r="B30" s="5">
        <v>0</v>
      </c>
      <c r="C30" s="5">
        <v>0</v>
      </c>
      <c r="D30" s="5">
        <v>8.7733482939237586</v>
      </c>
      <c r="E30" s="5">
        <v>0</v>
      </c>
      <c r="F30" s="5">
        <v>0</v>
      </c>
      <c r="G30" s="5">
        <v>3.8385594393809113</v>
      </c>
      <c r="H30" s="5">
        <v>1.7014943440603698</v>
      </c>
      <c r="I30" s="5">
        <v>0</v>
      </c>
      <c r="J30" s="5">
        <f>SUM(B30:I30)</f>
        <v>14.313402077365039</v>
      </c>
    </row>
    <row r="31" spans="1:10" x14ac:dyDescent="0.25">
      <c r="A31" s="9" t="s">
        <v>10</v>
      </c>
      <c r="B31" s="10">
        <f>B26+B27+B28+B29+B30</f>
        <v>0</v>
      </c>
      <c r="C31" s="10">
        <f t="shared" ref="C31:F31" si="4">C26+C27+C28+C29+C30</f>
        <v>0</v>
      </c>
      <c r="D31" s="10">
        <f t="shared" si="4"/>
        <v>553.46276698194322</v>
      </c>
      <c r="E31" s="10">
        <f t="shared" si="4"/>
        <v>0</v>
      </c>
      <c r="F31" s="10">
        <f t="shared" si="4"/>
        <v>0</v>
      </c>
      <c r="G31" s="10">
        <v>60.779541439380914</v>
      </c>
      <c r="H31" s="10">
        <f>H26+H27+H28+H29+H30</f>
        <v>236.00670072071264</v>
      </c>
      <c r="I31" s="10">
        <f t="shared" ref="I31:J31" si="5">I26+I27+I28+I29+I30</f>
        <v>37.477152150178213</v>
      </c>
      <c r="J31" s="10">
        <f t="shared" si="5"/>
        <v>887.72616129221501</v>
      </c>
    </row>
    <row r="32" spans="1:10" x14ac:dyDescent="0.25">
      <c r="A32" s="9" t="s">
        <v>11</v>
      </c>
      <c r="B32" s="10">
        <v>0</v>
      </c>
      <c r="C32" s="10">
        <v>0</v>
      </c>
      <c r="D32" s="10">
        <v>23.025692954299998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>SUM(B32:I32)</f>
        <v>23.025692954299998</v>
      </c>
    </row>
    <row r="33" spans="1:10" x14ac:dyDescent="0.25">
      <c r="A33" s="6" t="s">
        <v>12</v>
      </c>
      <c r="B33" s="7">
        <f>B31+B32</f>
        <v>0</v>
      </c>
      <c r="C33" s="7">
        <f t="shared" ref="C33:J33" si="6">C31+C32</f>
        <v>0</v>
      </c>
      <c r="D33" s="7">
        <f t="shared" si="6"/>
        <v>576.4884599362432</v>
      </c>
      <c r="E33" s="7">
        <f t="shared" si="6"/>
        <v>0</v>
      </c>
      <c r="F33" s="7">
        <f t="shared" si="6"/>
        <v>0</v>
      </c>
      <c r="G33" s="7">
        <v>60.779541439380914</v>
      </c>
      <c r="H33" s="7">
        <f t="shared" si="6"/>
        <v>236.00670072071264</v>
      </c>
      <c r="I33" s="7">
        <f t="shared" si="6"/>
        <v>37.477152150178213</v>
      </c>
      <c r="J33" s="7">
        <f t="shared" si="6"/>
        <v>910.75185424651499</v>
      </c>
    </row>
    <row r="34" spans="1:10" x14ac:dyDescent="0.25">
      <c r="A34" s="4" t="s">
        <v>39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 t="s">
        <v>35</v>
      </c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 t="s">
        <v>29</v>
      </c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 t="s">
        <v>42</v>
      </c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60" x14ac:dyDescent="0.25">
      <c r="A40" s="6"/>
      <c r="B40" s="11" t="s">
        <v>16</v>
      </c>
      <c r="C40" s="11" t="s">
        <v>30</v>
      </c>
      <c r="D40" s="11" t="s">
        <v>31</v>
      </c>
      <c r="E40" s="11" t="s">
        <v>15</v>
      </c>
      <c r="F40" s="11" t="s">
        <v>32</v>
      </c>
      <c r="G40" s="11" t="s">
        <v>33</v>
      </c>
      <c r="H40" s="11" t="s">
        <v>21</v>
      </c>
      <c r="I40" s="11" t="s">
        <v>34</v>
      </c>
      <c r="J40" s="11" t="s">
        <v>22</v>
      </c>
    </row>
    <row r="41" spans="1:10" x14ac:dyDescent="0.25">
      <c r="A41" s="4" t="s">
        <v>0</v>
      </c>
      <c r="B41" s="5">
        <v>0</v>
      </c>
      <c r="C41" s="5">
        <v>0</v>
      </c>
      <c r="D41" s="5">
        <v>0</v>
      </c>
      <c r="E41" s="5">
        <v>0</v>
      </c>
      <c r="F41" s="5">
        <v>74.018228718830613</v>
      </c>
      <c r="G41" s="5">
        <v>148.46317522096322</v>
      </c>
      <c r="H41" s="5">
        <v>0</v>
      </c>
      <c r="I41" s="5">
        <v>0</v>
      </c>
      <c r="J41" s="5">
        <f>SUM(B41:I41)</f>
        <v>222.48140393979384</v>
      </c>
    </row>
    <row r="42" spans="1:10" x14ac:dyDescent="0.25">
      <c r="A42" s="4" t="s">
        <v>19</v>
      </c>
      <c r="B42" s="5">
        <v>0</v>
      </c>
      <c r="C42" s="5">
        <v>0</v>
      </c>
      <c r="D42" s="5">
        <v>0</v>
      </c>
      <c r="E42" s="5">
        <v>0</v>
      </c>
      <c r="F42" s="5">
        <v>52.420206362854692</v>
      </c>
      <c r="G42" s="5">
        <v>0</v>
      </c>
      <c r="H42" s="5">
        <v>0</v>
      </c>
      <c r="I42" s="5">
        <v>0</v>
      </c>
      <c r="J42" s="5">
        <f t="shared" ref="J42:J44" si="7">SUM(B42:I42)</f>
        <v>52.420206362854692</v>
      </c>
    </row>
    <row r="43" spans="1:10" x14ac:dyDescent="0.25">
      <c r="A43" s="4" t="s">
        <v>40</v>
      </c>
      <c r="B43" s="5">
        <v>0</v>
      </c>
      <c r="C43" s="5">
        <v>0</v>
      </c>
      <c r="D43" s="5">
        <v>0</v>
      </c>
      <c r="E43" s="5">
        <v>0</v>
      </c>
      <c r="F43" s="5">
        <v>1.0978503869303526</v>
      </c>
      <c r="G43" s="5">
        <v>0</v>
      </c>
      <c r="H43" s="5">
        <v>0</v>
      </c>
      <c r="I43" s="5">
        <v>0</v>
      </c>
      <c r="J43" s="5">
        <f t="shared" si="7"/>
        <v>1.0978503869303526</v>
      </c>
    </row>
    <row r="44" spans="1:10" x14ac:dyDescent="0.25">
      <c r="A44" s="4" t="s">
        <v>20</v>
      </c>
      <c r="B44" s="5">
        <v>0</v>
      </c>
      <c r="C44" s="5">
        <v>0</v>
      </c>
      <c r="D44" s="5">
        <v>0</v>
      </c>
      <c r="E44" s="5">
        <v>0</v>
      </c>
      <c r="F44" s="5">
        <v>20.500171969045574</v>
      </c>
      <c r="G44" s="5">
        <v>0</v>
      </c>
      <c r="H44" s="5">
        <v>0</v>
      </c>
      <c r="I44" s="5">
        <v>0</v>
      </c>
      <c r="J44" s="5">
        <f t="shared" si="7"/>
        <v>20.500171969045574</v>
      </c>
    </row>
    <row r="45" spans="1:10" x14ac:dyDescent="0.25">
      <c r="A45" s="4" t="s">
        <v>1</v>
      </c>
      <c r="B45" s="5">
        <v>368.6</v>
      </c>
      <c r="C45" s="5">
        <v>0</v>
      </c>
      <c r="D45" s="5">
        <v>946.46171938920008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f>SUM(B45:I45)</f>
        <v>1315.0617193892001</v>
      </c>
    </row>
    <row r="46" spans="1:10" x14ac:dyDescent="0.25">
      <c r="A46" s="4" t="s">
        <v>2</v>
      </c>
      <c r="B46" s="5">
        <v>0</v>
      </c>
      <c r="C46" s="5">
        <v>0</v>
      </c>
      <c r="D46" s="5">
        <v>-1.9224364819000004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f>SUM(B46:I46)</f>
        <v>-1.9224364819000004</v>
      </c>
    </row>
    <row r="47" spans="1:10" x14ac:dyDescent="0.25">
      <c r="A47" s="4" t="s">
        <v>17</v>
      </c>
      <c r="B47" s="5">
        <v>0</v>
      </c>
      <c r="C47" s="5">
        <v>0</v>
      </c>
      <c r="D47" s="5">
        <v>-10.454636811140276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f>SUM(B47:I47)</f>
        <v>-10.454636811140276</v>
      </c>
    </row>
    <row r="48" spans="1:10" x14ac:dyDescent="0.25">
      <c r="A48" s="4" t="s">
        <v>18</v>
      </c>
      <c r="B48" s="5">
        <v>0</v>
      </c>
      <c r="C48" s="5">
        <v>0</v>
      </c>
      <c r="D48" s="5">
        <v>-212.06728399999997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f>SUM(B48:I48)</f>
        <v>-212.06728399999997</v>
      </c>
    </row>
    <row r="49" spans="1:10" x14ac:dyDescent="0.25">
      <c r="A49" s="4" t="s">
        <v>23</v>
      </c>
      <c r="B49" s="5">
        <v>-14</v>
      </c>
      <c r="C49" s="5">
        <v>0</v>
      </c>
      <c r="D49" s="5">
        <v>24.699999999999996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f>SUM(B49:I49)</f>
        <v>10.699999999999996</v>
      </c>
    </row>
    <row r="50" spans="1:10" x14ac:dyDescent="0.25">
      <c r="A50" s="6" t="s">
        <v>24</v>
      </c>
      <c r="B50" s="7">
        <f t="shared" ref="B50:J50" si="8">B41+B45+B46+B47+B48+B49</f>
        <v>354.6</v>
      </c>
      <c r="C50" s="7">
        <f t="shared" si="8"/>
        <v>0</v>
      </c>
      <c r="D50" s="7">
        <f t="shared" si="8"/>
        <v>746.71736209615983</v>
      </c>
      <c r="E50" s="7">
        <f t="shared" si="8"/>
        <v>0</v>
      </c>
      <c r="F50" s="7">
        <f t="shared" si="8"/>
        <v>74.018228718830613</v>
      </c>
      <c r="G50" s="7">
        <v>148.46317522096322</v>
      </c>
      <c r="H50" s="7">
        <f t="shared" si="8"/>
        <v>0</v>
      </c>
      <c r="I50" s="7">
        <f t="shared" si="8"/>
        <v>0</v>
      </c>
      <c r="J50" s="7">
        <f t="shared" si="8"/>
        <v>1323.7987660359538</v>
      </c>
    </row>
    <row r="51" spans="1:10" x14ac:dyDescent="0.25">
      <c r="A51" s="4" t="s">
        <v>3</v>
      </c>
      <c r="B51" s="5">
        <v>0</v>
      </c>
      <c r="C51" s="5">
        <v>0</v>
      </c>
      <c r="D51" s="5">
        <v>42.419714609899984</v>
      </c>
      <c r="E51" s="5">
        <v>0</v>
      </c>
      <c r="F51" s="5">
        <v>0</v>
      </c>
      <c r="G51" s="5">
        <v>0</v>
      </c>
      <c r="H51" s="5">
        <f>-(H63+H52)-H56-H55</f>
        <v>6.0128459061148707</v>
      </c>
      <c r="I51" s="5">
        <v>0</v>
      </c>
      <c r="J51" s="5">
        <f t="shared" ref="J51:J56" si="9">SUM(B51:I51)</f>
        <v>48.432560516014853</v>
      </c>
    </row>
    <row r="52" spans="1:10" x14ac:dyDescent="0.25">
      <c r="A52" s="4" t="s">
        <v>41</v>
      </c>
      <c r="B52" s="5">
        <v>354.6</v>
      </c>
      <c r="C52" s="5">
        <v>0</v>
      </c>
      <c r="D52" s="5">
        <v>162.56963017785</v>
      </c>
      <c r="E52" s="5">
        <v>0</v>
      </c>
      <c r="F52" s="5">
        <v>74.018228718830613</v>
      </c>
      <c r="G52" s="5">
        <v>89.833258172846101</v>
      </c>
      <c r="H52" s="5">
        <f>-188.695-F52</f>
        <v>-262.71322871883058</v>
      </c>
      <c r="I52" s="5">
        <v>-35.180196044711955</v>
      </c>
      <c r="J52" s="5">
        <f t="shared" si="9"/>
        <v>383.12769230598411</v>
      </c>
    </row>
    <row r="53" spans="1:10" x14ac:dyDescent="0.25">
      <c r="A53" s="4" t="s">
        <v>25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f t="shared" si="9"/>
        <v>0</v>
      </c>
    </row>
    <row r="54" spans="1:10" x14ac:dyDescent="0.25">
      <c r="A54" s="4" t="s">
        <v>26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f t="shared" si="9"/>
        <v>0</v>
      </c>
    </row>
    <row r="55" spans="1:10" x14ac:dyDescent="0.25">
      <c r="A55" s="4" t="s">
        <v>13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2.9943332320368108</v>
      </c>
      <c r="I55" s="5">
        <v>0</v>
      </c>
      <c r="J55" s="5">
        <f t="shared" si="9"/>
        <v>2.9943332320368108</v>
      </c>
    </row>
    <row r="56" spans="1:10" x14ac:dyDescent="0.25">
      <c r="A56" s="4" t="s">
        <v>14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8">
        <v>19.526105022739561</v>
      </c>
      <c r="I56" s="5">
        <v>2.5930912335965894</v>
      </c>
      <c r="J56" s="5">
        <f t="shared" si="9"/>
        <v>22.119196256336149</v>
      </c>
    </row>
    <row r="57" spans="1:10" x14ac:dyDescent="0.25">
      <c r="A57" s="6" t="s">
        <v>4</v>
      </c>
      <c r="B57" s="7">
        <f>B51+B52+B53+B54+B55+B56</f>
        <v>354.6</v>
      </c>
      <c r="C57" s="7">
        <f t="shared" ref="C57:J57" si="10">C51+C52+C53+C54+C55+C56</f>
        <v>0</v>
      </c>
      <c r="D57" s="7">
        <f t="shared" si="10"/>
        <v>204.98934478774999</v>
      </c>
      <c r="E57" s="7">
        <f t="shared" si="10"/>
        <v>0</v>
      </c>
      <c r="F57" s="7">
        <f t="shared" si="10"/>
        <v>74.018228718830613</v>
      </c>
      <c r="G57" s="7">
        <v>89.833258172846101</v>
      </c>
      <c r="H57" s="7">
        <f t="shared" si="10"/>
        <v>-234.17994455793934</v>
      </c>
      <c r="I57" s="7">
        <f t="shared" si="10"/>
        <v>-32.587104811115367</v>
      </c>
      <c r="J57" s="7">
        <f t="shared" si="10"/>
        <v>456.67378231037191</v>
      </c>
    </row>
    <row r="58" spans="1:10" x14ac:dyDescent="0.25">
      <c r="A58" s="4" t="s">
        <v>5</v>
      </c>
      <c r="B58" s="5">
        <v>0</v>
      </c>
      <c r="C58" s="5">
        <v>0</v>
      </c>
      <c r="D58" s="5">
        <v>16.755572733423257</v>
      </c>
      <c r="E58" s="5">
        <v>0</v>
      </c>
      <c r="F58" s="5">
        <v>0</v>
      </c>
      <c r="G58" s="5">
        <v>2.4358013800173879</v>
      </c>
      <c r="H58" s="5">
        <v>25.767757384703266</v>
      </c>
      <c r="I58" s="5">
        <v>-32.587104811115367</v>
      </c>
      <c r="J58" s="5">
        <f>SUM(B58:I58)</f>
        <v>12.372026687028544</v>
      </c>
    </row>
    <row r="59" spans="1:10" x14ac:dyDescent="0.25">
      <c r="A59" s="4" t="s">
        <v>6</v>
      </c>
      <c r="B59" s="5">
        <v>0</v>
      </c>
      <c r="C59" s="5">
        <v>0</v>
      </c>
      <c r="D59" s="5">
        <v>450.22061030000003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f>SUM(B59:I59)</f>
        <v>450.22061030000003</v>
      </c>
    </row>
    <row r="60" spans="1:10" x14ac:dyDescent="0.25">
      <c r="A60" s="4" t="s">
        <v>7</v>
      </c>
      <c r="B60" s="5">
        <v>0</v>
      </c>
      <c r="C60" s="5">
        <v>0</v>
      </c>
      <c r="D60" s="5">
        <v>12.446527123853404</v>
      </c>
      <c r="E60" s="5">
        <v>0</v>
      </c>
      <c r="F60" s="5">
        <v>0</v>
      </c>
      <c r="G60" s="5">
        <v>52.421987996560617</v>
      </c>
      <c r="H60" s="5">
        <v>104.84884961306965</v>
      </c>
      <c r="I60" s="5">
        <v>0</v>
      </c>
      <c r="J60" s="5">
        <f>SUM(B60:I60)</f>
        <v>169.71736473348366</v>
      </c>
    </row>
    <row r="61" spans="1:10" x14ac:dyDescent="0.25">
      <c r="A61" s="4" t="s">
        <v>8</v>
      </c>
      <c r="B61" s="5">
        <v>0</v>
      </c>
      <c r="C61" s="5">
        <v>0</v>
      </c>
      <c r="D61" s="5">
        <v>30.349893794949562</v>
      </c>
      <c r="E61" s="5">
        <v>0</v>
      </c>
      <c r="F61" s="5">
        <v>0</v>
      </c>
      <c r="G61" s="5">
        <v>3.7926000000000001E-2</v>
      </c>
      <c r="H61" s="5">
        <v>101.85386885034997</v>
      </c>
      <c r="I61" s="5">
        <v>0</v>
      </c>
      <c r="J61" s="5">
        <f>SUM(B61:I61)</f>
        <v>132.24168864529952</v>
      </c>
    </row>
    <row r="62" spans="1:10" x14ac:dyDescent="0.25">
      <c r="A62" s="4" t="s">
        <v>9</v>
      </c>
      <c r="B62" s="5">
        <v>0</v>
      </c>
      <c r="C62" s="5">
        <v>0</v>
      </c>
      <c r="D62" s="5">
        <v>8.9297204018835412</v>
      </c>
      <c r="E62" s="5">
        <v>0</v>
      </c>
      <c r="F62" s="5">
        <v>0</v>
      </c>
      <c r="G62" s="5">
        <v>3.7342016715391226</v>
      </c>
      <c r="H62" s="5">
        <v>1.7094687098164576</v>
      </c>
      <c r="I62" s="5">
        <v>0</v>
      </c>
      <c r="J62" s="5">
        <f>SUM(B62:I62)</f>
        <v>14.373390783239122</v>
      </c>
    </row>
    <row r="63" spans="1:10" x14ac:dyDescent="0.25">
      <c r="A63" s="9" t="s">
        <v>10</v>
      </c>
      <c r="B63" s="10">
        <f>B58+B59+B60+B61+B62</f>
        <v>0</v>
      </c>
      <c r="C63" s="10">
        <f t="shared" ref="C63:J63" si="11">C58+C59+C60+C61+C62</f>
        <v>0</v>
      </c>
      <c r="D63" s="10">
        <f t="shared" si="11"/>
        <v>518.70232435410981</v>
      </c>
      <c r="E63" s="10">
        <f t="shared" si="11"/>
        <v>0</v>
      </c>
      <c r="F63" s="10">
        <f t="shared" si="11"/>
        <v>0</v>
      </c>
      <c r="G63" s="10">
        <v>58.629917048117122</v>
      </c>
      <c r="H63" s="10">
        <f>H58+H59+H60+H61+H62</f>
        <v>234.17994455793934</v>
      </c>
      <c r="I63" s="10">
        <f t="shared" si="11"/>
        <v>-32.587104811115367</v>
      </c>
      <c r="J63" s="10">
        <f t="shared" si="11"/>
        <v>778.92508114905081</v>
      </c>
    </row>
    <row r="64" spans="1:10" x14ac:dyDescent="0.25">
      <c r="A64" s="9" t="s">
        <v>11</v>
      </c>
      <c r="B64" s="10">
        <v>0</v>
      </c>
      <c r="C64" s="10">
        <v>0</v>
      </c>
      <c r="D64" s="10">
        <v>23.025692954299998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f>SUM(B64:I64)</f>
        <v>23.025692954299998</v>
      </c>
    </row>
    <row r="65" spans="1:10" x14ac:dyDescent="0.25">
      <c r="A65" s="6" t="s">
        <v>12</v>
      </c>
      <c r="B65" s="7">
        <f>B63+B64</f>
        <v>0</v>
      </c>
      <c r="C65" s="7">
        <f t="shared" ref="C65:J65" si="12">C63+C64</f>
        <v>0</v>
      </c>
      <c r="D65" s="7">
        <f t="shared" si="12"/>
        <v>541.72801730840979</v>
      </c>
      <c r="E65" s="7">
        <f t="shared" si="12"/>
        <v>0</v>
      </c>
      <c r="F65" s="7">
        <f t="shared" si="12"/>
        <v>0</v>
      </c>
      <c r="G65" s="7">
        <v>58.629917048117122</v>
      </c>
      <c r="H65" s="7">
        <f t="shared" si="12"/>
        <v>234.17994455793934</v>
      </c>
      <c r="I65" s="7">
        <f t="shared" si="12"/>
        <v>-32.587104811115367</v>
      </c>
      <c r="J65" s="7">
        <f t="shared" si="12"/>
        <v>801.9507741033508</v>
      </c>
    </row>
    <row r="66" spans="1:10" x14ac:dyDescent="0.25">
      <c r="A66" s="4" t="s">
        <v>39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 t="s">
        <v>28</v>
      </c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 t="s">
        <v>29</v>
      </c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 t="s">
        <v>42</v>
      </c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60" x14ac:dyDescent="0.25">
      <c r="A72" s="6"/>
      <c r="B72" s="11" t="s">
        <v>16</v>
      </c>
      <c r="C72" s="11" t="s">
        <v>30</v>
      </c>
      <c r="D72" s="11" t="s">
        <v>31</v>
      </c>
      <c r="E72" s="11" t="s">
        <v>15</v>
      </c>
      <c r="F72" s="11" t="s">
        <v>32</v>
      </c>
      <c r="G72" s="11" t="s">
        <v>33</v>
      </c>
      <c r="H72" s="11" t="s">
        <v>21</v>
      </c>
      <c r="I72" s="11" t="s">
        <v>34</v>
      </c>
      <c r="J72" s="11" t="s">
        <v>22</v>
      </c>
    </row>
    <row r="73" spans="1:10" x14ac:dyDescent="0.25">
      <c r="A73" s="4" t="s">
        <v>0</v>
      </c>
      <c r="B73" s="5">
        <v>0</v>
      </c>
      <c r="C73" s="5">
        <v>0</v>
      </c>
      <c r="D73" s="5">
        <v>0</v>
      </c>
      <c r="E73" s="5">
        <v>0</v>
      </c>
      <c r="F73" s="5">
        <v>59.108168529664653</v>
      </c>
      <c r="G73" s="5">
        <v>163.9147635988478</v>
      </c>
      <c r="H73" s="5">
        <v>0</v>
      </c>
      <c r="I73" s="5">
        <v>0</v>
      </c>
      <c r="J73" s="5">
        <f>SUM(B73:I73)</f>
        <v>223.02293212851245</v>
      </c>
    </row>
    <row r="74" spans="1:10" x14ac:dyDescent="0.25">
      <c r="A74" s="4" t="s">
        <v>19</v>
      </c>
      <c r="B74" s="5">
        <v>0</v>
      </c>
      <c r="C74" s="5">
        <v>0</v>
      </c>
      <c r="D74" s="5">
        <v>0</v>
      </c>
      <c r="E74" s="5">
        <v>0</v>
      </c>
      <c r="F74" s="5">
        <v>36.701031814273428</v>
      </c>
      <c r="G74" s="5">
        <v>0</v>
      </c>
      <c r="H74" s="5">
        <v>0</v>
      </c>
      <c r="I74" s="5">
        <v>0</v>
      </c>
      <c r="J74" s="5">
        <f t="shared" ref="J74:J76" si="13">SUM(B74:I74)</f>
        <v>36.701031814273428</v>
      </c>
    </row>
    <row r="75" spans="1:10" x14ac:dyDescent="0.25">
      <c r="A75" s="4" t="s">
        <v>40</v>
      </c>
      <c r="B75" s="5">
        <v>0</v>
      </c>
      <c r="C75" s="5">
        <v>0</v>
      </c>
      <c r="D75" s="5">
        <v>0</v>
      </c>
      <c r="E75" s="5">
        <v>0</v>
      </c>
      <c r="F75" s="5">
        <v>1.2074806534823732</v>
      </c>
      <c r="G75" s="5">
        <v>0</v>
      </c>
      <c r="H75" s="5">
        <v>0</v>
      </c>
      <c r="I75" s="5">
        <v>0</v>
      </c>
      <c r="J75" s="5">
        <f t="shared" si="13"/>
        <v>1.2074806534823732</v>
      </c>
    </row>
    <row r="76" spans="1:10" x14ac:dyDescent="0.25">
      <c r="A76" s="4" t="s">
        <v>20</v>
      </c>
      <c r="B76" s="5">
        <v>0</v>
      </c>
      <c r="C76" s="5">
        <v>0</v>
      </c>
      <c r="D76" s="5">
        <v>0</v>
      </c>
      <c r="E76" s="5">
        <v>0</v>
      </c>
      <c r="F76" s="5">
        <v>21.199656061908858</v>
      </c>
      <c r="G76" s="5">
        <v>0</v>
      </c>
      <c r="H76" s="5">
        <v>0</v>
      </c>
      <c r="I76" s="5">
        <v>0</v>
      </c>
      <c r="J76" s="5">
        <f t="shared" si="13"/>
        <v>21.199656061908858</v>
      </c>
    </row>
    <row r="77" spans="1:10" x14ac:dyDescent="0.25">
      <c r="A77" s="4" t="s">
        <v>1</v>
      </c>
      <c r="B77" s="5">
        <v>355.16363000000001</v>
      </c>
      <c r="C77" s="5">
        <v>0</v>
      </c>
      <c r="D77" s="5">
        <v>896.38270278342452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f>SUM(B77:I77)</f>
        <v>1251.5463327834245</v>
      </c>
    </row>
    <row r="78" spans="1:10" x14ac:dyDescent="0.25">
      <c r="A78" s="4" t="s">
        <v>2</v>
      </c>
      <c r="B78" s="5">
        <v>0</v>
      </c>
      <c r="C78" s="5">
        <v>0</v>
      </c>
      <c r="D78" s="5">
        <v>-2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f>SUM(B78:I78)</f>
        <v>-2</v>
      </c>
    </row>
    <row r="79" spans="1:10" x14ac:dyDescent="0.25">
      <c r="A79" s="4" t="s">
        <v>17</v>
      </c>
      <c r="B79" s="5">
        <v>0</v>
      </c>
      <c r="C79" s="5">
        <v>0</v>
      </c>
      <c r="D79" s="5">
        <v>-9.7301465500380004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f>SUM(B79:I79)</f>
        <v>-9.7301465500380004</v>
      </c>
    </row>
    <row r="80" spans="1:10" x14ac:dyDescent="0.25">
      <c r="A80" s="4" t="s">
        <v>18</v>
      </c>
      <c r="B80" s="5">
        <v>0</v>
      </c>
      <c r="C80" s="5">
        <v>0</v>
      </c>
      <c r="D80" s="5">
        <v>-197.37134718919717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f>SUM(B80:I80)</f>
        <v>-197.37134718919717</v>
      </c>
    </row>
    <row r="81" spans="1:10" x14ac:dyDescent="0.25">
      <c r="A81" s="4" t="s">
        <v>23</v>
      </c>
      <c r="B81" s="5">
        <v>17.959666000000006</v>
      </c>
      <c r="C81" s="5">
        <v>0</v>
      </c>
      <c r="D81" s="5">
        <v>-3.575083528646104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f>SUM(B81:I81)</f>
        <v>14.384582471353902</v>
      </c>
    </row>
    <row r="82" spans="1:10" x14ac:dyDescent="0.25">
      <c r="A82" s="6" t="s">
        <v>24</v>
      </c>
      <c r="B82" s="7">
        <f t="shared" ref="B82:J82" si="14">B73+B77+B78+B79+B80+B81</f>
        <v>373.12329600000004</v>
      </c>
      <c r="C82" s="7">
        <f t="shared" si="14"/>
        <v>0</v>
      </c>
      <c r="D82" s="7">
        <f t="shared" si="14"/>
        <v>683.70612551554325</v>
      </c>
      <c r="E82" s="7">
        <f t="shared" si="14"/>
        <v>0</v>
      </c>
      <c r="F82" s="7">
        <f t="shared" si="14"/>
        <v>59.108168529664653</v>
      </c>
      <c r="G82" s="7">
        <v>163.9147635988478</v>
      </c>
      <c r="H82" s="7">
        <f t="shared" si="14"/>
        <v>0</v>
      </c>
      <c r="I82" s="7">
        <f t="shared" si="14"/>
        <v>0</v>
      </c>
      <c r="J82" s="7">
        <f t="shared" si="14"/>
        <v>1279.8523536440557</v>
      </c>
    </row>
    <row r="83" spans="1:10" x14ac:dyDescent="0.25">
      <c r="A83" s="4" t="s">
        <v>3</v>
      </c>
      <c r="B83" s="5">
        <v>0</v>
      </c>
      <c r="C83" s="5">
        <v>0</v>
      </c>
      <c r="D83" s="5">
        <v>52.485076622831912</v>
      </c>
      <c r="E83" s="5">
        <v>0</v>
      </c>
      <c r="F83" s="5">
        <v>0</v>
      </c>
      <c r="G83" s="5">
        <v>0</v>
      </c>
      <c r="H83" s="5">
        <f>-(H95+H84)-H88-H87</f>
        <v>6.1200549976426011</v>
      </c>
      <c r="I83" s="5">
        <v>0</v>
      </c>
      <c r="J83" s="5">
        <f t="shared" ref="J83:J88" si="15">SUM(B83:I83)</f>
        <v>58.605131620474509</v>
      </c>
    </row>
    <row r="84" spans="1:10" x14ac:dyDescent="0.25">
      <c r="A84" s="4" t="s">
        <v>41</v>
      </c>
      <c r="B84" s="5">
        <v>373.12329600000004</v>
      </c>
      <c r="C84" s="5">
        <v>0</v>
      </c>
      <c r="D84" s="5">
        <v>179.17266963015001</v>
      </c>
      <c r="E84" s="5">
        <v>0</v>
      </c>
      <c r="F84" s="5">
        <v>59.108168529664653</v>
      </c>
      <c r="G84" s="5">
        <v>108.13634603134996</v>
      </c>
      <c r="H84" s="5">
        <f>-197.2662-F84</f>
        <v>-256.37436852966465</v>
      </c>
      <c r="I84" s="5">
        <v>-40.537162510748068</v>
      </c>
      <c r="J84" s="5">
        <f t="shared" si="15"/>
        <v>422.62894915075191</v>
      </c>
    </row>
    <row r="85" spans="1:10" x14ac:dyDescent="0.25">
      <c r="A85" s="4" t="s">
        <v>25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f t="shared" si="15"/>
        <v>0</v>
      </c>
    </row>
    <row r="86" spans="1:10" x14ac:dyDescent="0.25">
      <c r="A86" s="4" t="s">
        <v>26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f t="shared" si="15"/>
        <v>0</v>
      </c>
    </row>
    <row r="87" spans="1:10" x14ac:dyDescent="0.25">
      <c r="A87" s="4" t="s">
        <v>13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0.95835364680743151</v>
      </c>
      <c r="I87" s="5">
        <v>0</v>
      </c>
      <c r="J87" s="5">
        <f t="shared" si="15"/>
        <v>0.95835364680743151</v>
      </c>
    </row>
    <row r="88" spans="1:10" x14ac:dyDescent="0.25">
      <c r="A88" s="4" t="s">
        <v>14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8">
        <v>21.010861387341581</v>
      </c>
      <c r="I88" s="5">
        <v>3.0851665467142664</v>
      </c>
      <c r="J88" s="5">
        <f t="shared" si="15"/>
        <v>24.096027934055847</v>
      </c>
    </row>
    <row r="89" spans="1:10" x14ac:dyDescent="0.25">
      <c r="A89" s="6" t="s">
        <v>4</v>
      </c>
      <c r="B89" s="7">
        <f>B83+B84+B85+B86+B87+B88</f>
        <v>373.12329600000004</v>
      </c>
      <c r="C89" s="7">
        <f t="shared" ref="C89:J89" si="16">C83+C84+C85+C86+C87+C88</f>
        <v>0</v>
      </c>
      <c r="D89" s="7">
        <f t="shared" si="16"/>
        <v>231.65774625298192</v>
      </c>
      <c r="E89" s="7">
        <f t="shared" si="16"/>
        <v>0</v>
      </c>
      <c r="F89" s="7">
        <f t="shared" si="16"/>
        <v>59.108168529664653</v>
      </c>
      <c r="G89" s="7">
        <v>108.13634603134996</v>
      </c>
      <c r="H89" s="7">
        <f t="shared" si="16"/>
        <v>-228.28509849787304</v>
      </c>
      <c r="I89" s="7">
        <f t="shared" si="16"/>
        <v>-37.451995964033799</v>
      </c>
      <c r="J89" s="7">
        <f t="shared" si="16"/>
        <v>506.28846235208971</v>
      </c>
    </row>
    <row r="90" spans="1:10" x14ac:dyDescent="0.25">
      <c r="A90" s="4" t="s">
        <v>5</v>
      </c>
      <c r="B90" s="5">
        <v>0</v>
      </c>
      <c r="C90" s="5">
        <v>0</v>
      </c>
      <c r="D90" s="5">
        <v>14.027298226814917</v>
      </c>
      <c r="E90" s="5">
        <v>0</v>
      </c>
      <c r="F90" s="5">
        <v>0</v>
      </c>
      <c r="G90" s="5">
        <v>2.348916</v>
      </c>
      <c r="H90" s="8">
        <v>31.043107741082316</v>
      </c>
      <c r="I90" s="5">
        <v>37.451995964033799</v>
      </c>
      <c r="J90" s="5">
        <f>SUM(B90:I90)</f>
        <v>84.871317931931031</v>
      </c>
    </row>
    <row r="91" spans="1:10" x14ac:dyDescent="0.25">
      <c r="A91" s="4" t="s">
        <v>6</v>
      </c>
      <c r="B91" s="5">
        <v>0</v>
      </c>
      <c r="C91" s="5">
        <v>0</v>
      </c>
      <c r="D91" s="5">
        <v>376.91213956172857</v>
      </c>
      <c r="E91" s="5">
        <v>0</v>
      </c>
      <c r="F91" s="5">
        <v>0</v>
      </c>
      <c r="G91" s="5">
        <v>0</v>
      </c>
      <c r="H91" s="8">
        <v>0</v>
      </c>
      <c r="I91" s="5">
        <v>0</v>
      </c>
      <c r="J91" s="5">
        <f>SUM(B91:I91)</f>
        <v>376.91213956172857</v>
      </c>
    </row>
    <row r="92" spans="1:10" x14ac:dyDescent="0.25">
      <c r="A92" s="4" t="s">
        <v>7</v>
      </c>
      <c r="B92" s="5">
        <v>0</v>
      </c>
      <c r="C92" s="5">
        <v>0</v>
      </c>
      <c r="D92" s="5">
        <v>10.41988540959666</v>
      </c>
      <c r="E92" s="5">
        <v>0</v>
      </c>
      <c r="F92" s="5">
        <v>0</v>
      </c>
      <c r="G92" s="5">
        <v>49.733197996560627</v>
      </c>
      <c r="H92" s="8">
        <v>102.8726583866121</v>
      </c>
      <c r="I92" s="5">
        <v>0</v>
      </c>
      <c r="J92" s="5">
        <f>SUM(B92:I92)</f>
        <v>163.0257417927694</v>
      </c>
    </row>
    <row r="93" spans="1:10" x14ac:dyDescent="0.25">
      <c r="A93" s="4" t="s">
        <v>8</v>
      </c>
      <c r="B93" s="5">
        <v>0</v>
      </c>
      <c r="C93" s="5">
        <v>0</v>
      </c>
      <c r="D93" s="5">
        <v>25.408084712299694</v>
      </c>
      <c r="E93" s="5">
        <v>0</v>
      </c>
      <c r="F93" s="5">
        <v>0</v>
      </c>
      <c r="G93" s="5">
        <v>3.8613999999999996E-2</v>
      </c>
      <c r="H93" s="8">
        <v>92.528106736103069</v>
      </c>
      <c r="I93" s="5">
        <v>0</v>
      </c>
      <c r="J93" s="5">
        <f>SUM(B93:I93)</f>
        <v>117.97480544840276</v>
      </c>
    </row>
    <row r="94" spans="1:10" x14ac:dyDescent="0.25">
      <c r="A94" s="4" t="s">
        <v>9</v>
      </c>
      <c r="B94" s="5">
        <v>0</v>
      </c>
      <c r="C94" s="5">
        <v>0</v>
      </c>
      <c r="D94" s="5">
        <v>7.4757128957717631</v>
      </c>
      <c r="E94" s="5">
        <v>0</v>
      </c>
      <c r="F94" s="5">
        <v>0</v>
      </c>
      <c r="G94" s="5">
        <v>3.6576895709372308</v>
      </c>
      <c r="H94" s="8">
        <v>1.8412256340755655</v>
      </c>
      <c r="I94" s="5">
        <v>0</v>
      </c>
      <c r="J94" s="5">
        <f>SUM(B94:I94)</f>
        <v>12.974628100784559</v>
      </c>
    </row>
    <row r="95" spans="1:10" x14ac:dyDescent="0.25">
      <c r="A95" s="9" t="s">
        <v>10</v>
      </c>
      <c r="B95" s="10">
        <f>B90+B91+B92+B93+B94</f>
        <v>0</v>
      </c>
      <c r="C95" s="10">
        <f t="shared" ref="C95:J95" si="17">C90+C91+C92+C93+C94</f>
        <v>0</v>
      </c>
      <c r="D95" s="10">
        <f t="shared" si="17"/>
        <v>434.24312080621161</v>
      </c>
      <c r="E95" s="10">
        <f t="shared" si="17"/>
        <v>0</v>
      </c>
      <c r="F95" s="10">
        <f t="shared" si="17"/>
        <v>0</v>
      </c>
      <c r="G95" s="10">
        <v>55.778417567497861</v>
      </c>
      <c r="H95" s="10">
        <f t="shared" si="17"/>
        <v>228.28509849787304</v>
      </c>
      <c r="I95" s="10">
        <f t="shared" si="17"/>
        <v>37.451995964033799</v>
      </c>
      <c r="J95" s="10">
        <f t="shared" si="17"/>
        <v>755.75863283561637</v>
      </c>
    </row>
    <row r="96" spans="1:10" x14ac:dyDescent="0.25">
      <c r="A96" s="9" t="s">
        <v>11</v>
      </c>
      <c r="B96" s="10">
        <v>0</v>
      </c>
      <c r="C96" s="10">
        <v>0</v>
      </c>
      <c r="D96" s="10">
        <v>17.805258456349751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f>SUM(B96:I96)</f>
        <v>17.805258456349751</v>
      </c>
    </row>
    <row r="97" spans="1:10" x14ac:dyDescent="0.25">
      <c r="A97" s="6" t="s">
        <v>12</v>
      </c>
      <c r="B97" s="7">
        <f>B95+B96</f>
        <v>0</v>
      </c>
      <c r="C97" s="7">
        <f t="shared" ref="C97:J97" si="18">C95+C96</f>
        <v>0</v>
      </c>
      <c r="D97" s="7">
        <f t="shared" si="18"/>
        <v>452.04837926256135</v>
      </c>
      <c r="E97" s="7">
        <f t="shared" si="18"/>
        <v>0</v>
      </c>
      <c r="F97" s="7">
        <f t="shared" si="18"/>
        <v>0</v>
      </c>
      <c r="G97" s="7">
        <v>55.778417567497861</v>
      </c>
      <c r="H97" s="7">
        <f t="shared" si="18"/>
        <v>228.28509849787304</v>
      </c>
      <c r="I97" s="7">
        <f t="shared" si="18"/>
        <v>37.451995964033799</v>
      </c>
      <c r="J97" s="7">
        <f t="shared" si="18"/>
        <v>773.56389129196612</v>
      </c>
    </row>
    <row r="98" spans="1:10" x14ac:dyDescent="0.25">
      <c r="A98" s="4" t="s">
        <v>39</v>
      </c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 t="s">
        <v>36</v>
      </c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 t="s">
        <v>29</v>
      </c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 t="s">
        <v>42</v>
      </c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60" x14ac:dyDescent="0.25">
      <c r="A104" s="6"/>
      <c r="B104" s="11" t="s">
        <v>16</v>
      </c>
      <c r="C104" s="11" t="s">
        <v>30</v>
      </c>
      <c r="D104" s="11" t="s">
        <v>31</v>
      </c>
      <c r="E104" s="11" t="s">
        <v>15</v>
      </c>
      <c r="F104" s="11" t="s">
        <v>32</v>
      </c>
      <c r="G104" s="11" t="s">
        <v>33</v>
      </c>
      <c r="H104" s="11" t="s">
        <v>21</v>
      </c>
      <c r="I104" s="11" t="s">
        <v>34</v>
      </c>
      <c r="J104" s="11" t="s">
        <v>22</v>
      </c>
    </row>
    <row r="105" spans="1:10" x14ac:dyDescent="0.25">
      <c r="A105" s="4" t="s">
        <v>0</v>
      </c>
      <c r="B105" s="5">
        <v>0</v>
      </c>
      <c r="C105" s="5">
        <v>0</v>
      </c>
      <c r="D105" s="5">
        <v>0</v>
      </c>
      <c r="E105" s="5">
        <v>0</v>
      </c>
      <c r="F105" s="5">
        <v>63.111607910576097</v>
      </c>
      <c r="G105" s="5">
        <v>159.67237218204463</v>
      </c>
      <c r="H105" s="5">
        <v>0</v>
      </c>
      <c r="I105" s="5">
        <v>0</v>
      </c>
      <c r="J105" s="5">
        <f>SUM(B105:I105)</f>
        <v>222.78398009262071</v>
      </c>
    </row>
    <row r="106" spans="1:10" x14ac:dyDescent="0.25">
      <c r="A106" s="4" t="s">
        <v>19</v>
      </c>
      <c r="B106" s="5">
        <v>0</v>
      </c>
      <c r="C106" s="5">
        <v>0</v>
      </c>
      <c r="D106" s="5">
        <v>0</v>
      </c>
      <c r="E106" s="5">
        <v>0</v>
      </c>
      <c r="F106" s="5">
        <v>39.950902837489252</v>
      </c>
      <c r="G106" s="5">
        <v>0</v>
      </c>
      <c r="H106" s="5">
        <v>0</v>
      </c>
      <c r="I106" s="5">
        <v>0</v>
      </c>
      <c r="J106" s="5">
        <f t="shared" ref="J106:J108" si="19">SUM(B106:I106)</f>
        <v>39.950902837489252</v>
      </c>
    </row>
    <row r="107" spans="1:10" x14ac:dyDescent="0.25">
      <c r="A107" s="4" t="s">
        <v>40</v>
      </c>
      <c r="B107" s="5">
        <v>0</v>
      </c>
      <c r="C107" s="5">
        <v>0</v>
      </c>
      <c r="D107" s="5">
        <v>0</v>
      </c>
      <c r="E107" s="5">
        <v>0</v>
      </c>
      <c r="F107" s="5">
        <v>1.5828890799656063</v>
      </c>
      <c r="G107" s="5">
        <v>0</v>
      </c>
      <c r="H107" s="5">
        <v>0</v>
      </c>
      <c r="I107" s="5">
        <v>0</v>
      </c>
      <c r="J107" s="5">
        <f t="shared" si="19"/>
        <v>1.5828890799656063</v>
      </c>
    </row>
    <row r="108" spans="1:10" x14ac:dyDescent="0.25">
      <c r="A108" s="4" t="s">
        <v>20</v>
      </c>
      <c r="B108" s="5">
        <v>0</v>
      </c>
      <c r="C108" s="5">
        <v>0</v>
      </c>
      <c r="D108" s="5">
        <v>0</v>
      </c>
      <c r="E108" s="5">
        <v>0</v>
      </c>
      <c r="F108" s="5">
        <v>21.577815993121238</v>
      </c>
      <c r="G108" s="5">
        <v>0</v>
      </c>
      <c r="H108" s="5">
        <v>0</v>
      </c>
      <c r="I108" s="5">
        <v>0</v>
      </c>
      <c r="J108" s="5">
        <f t="shared" si="19"/>
        <v>21.577815993121238</v>
      </c>
    </row>
    <row r="109" spans="1:10" x14ac:dyDescent="0.25">
      <c r="A109" s="4" t="s">
        <v>1</v>
      </c>
      <c r="B109" s="5">
        <v>381.959521</v>
      </c>
      <c r="C109" s="5">
        <v>0</v>
      </c>
      <c r="D109" s="5">
        <v>915.12953104066548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f>SUM(B109:I109)</f>
        <v>1297.0890520406656</v>
      </c>
    </row>
    <row r="110" spans="1:10" x14ac:dyDescent="0.25">
      <c r="A110" s="4" t="s">
        <v>2</v>
      </c>
      <c r="B110" s="5">
        <v>0</v>
      </c>
      <c r="C110" s="5">
        <v>0</v>
      </c>
      <c r="D110" s="5"/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f>SUM(B110:I110)</f>
        <v>0</v>
      </c>
    </row>
    <row r="111" spans="1:10" x14ac:dyDescent="0.25">
      <c r="A111" s="4" t="s">
        <v>17</v>
      </c>
      <c r="B111" s="5">
        <v>0</v>
      </c>
      <c r="C111" s="5">
        <v>0</v>
      </c>
      <c r="D111" s="5">
        <v>-8.6135818289611752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f>SUM(B111:I111)</f>
        <v>-8.6135818289611752</v>
      </c>
    </row>
    <row r="112" spans="1:10" x14ac:dyDescent="0.25">
      <c r="A112" s="4" t="s">
        <v>18</v>
      </c>
      <c r="B112" s="5">
        <v>0</v>
      </c>
      <c r="C112" s="5">
        <v>0</v>
      </c>
      <c r="D112" s="5">
        <v>-174.72236835937653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f>SUM(B112:I112)</f>
        <v>-174.72236835937653</v>
      </c>
    </row>
    <row r="113" spans="1:10" x14ac:dyDescent="0.25">
      <c r="A113" s="4" t="s">
        <v>23</v>
      </c>
      <c r="B113" s="5">
        <v>-2.859520999999948</v>
      </c>
      <c r="C113" s="5">
        <v>0</v>
      </c>
      <c r="D113" s="5">
        <v>-6.6911241491593785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f>SUM(B113:I113)</f>
        <v>-9.5506451491593261</v>
      </c>
    </row>
    <row r="114" spans="1:10" x14ac:dyDescent="0.25">
      <c r="A114" s="6" t="s">
        <v>24</v>
      </c>
      <c r="B114" s="7">
        <f t="shared" ref="B114:J114" si="20">B105+B109+B110+B111+B112+B113</f>
        <v>379.1</v>
      </c>
      <c r="C114" s="7">
        <f t="shared" si="20"/>
        <v>0</v>
      </c>
      <c r="D114" s="7">
        <f t="shared" si="20"/>
        <v>725.1024567031684</v>
      </c>
      <c r="E114" s="7">
        <f t="shared" si="20"/>
        <v>0</v>
      </c>
      <c r="F114" s="7">
        <f t="shared" si="20"/>
        <v>63.111607910576097</v>
      </c>
      <c r="G114" s="7">
        <v>159.67237218204463</v>
      </c>
      <c r="H114" s="7">
        <f t="shared" si="20"/>
        <v>0</v>
      </c>
      <c r="I114" s="7">
        <f t="shared" si="20"/>
        <v>0</v>
      </c>
      <c r="J114" s="7">
        <f t="shared" si="20"/>
        <v>1326.9864367957891</v>
      </c>
    </row>
    <row r="115" spans="1:10" x14ac:dyDescent="0.25">
      <c r="A115" s="4" t="s">
        <v>3</v>
      </c>
      <c r="B115" s="5">
        <v>0</v>
      </c>
      <c r="C115" s="5">
        <v>0</v>
      </c>
      <c r="D115" s="5">
        <v>-2.8010408027230369</v>
      </c>
      <c r="E115" s="5">
        <v>0</v>
      </c>
      <c r="F115" s="5">
        <v>0</v>
      </c>
      <c r="G115" s="5">
        <v>0</v>
      </c>
      <c r="H115" s="5">
        <f>-(H127+H116)-H120-H119</f>
        <v>13.283580343902182</v>
      </c>
      <c r="I115" s="5">
        <v>0</v>
      </c>
      <c r="J115" s="5">
        <f t="shared" ref="J115:J120" si="21">SUM(B115:I115)</f>
        <v>10.482539541179145</v>
      </c>
    </row>
    <row r="116" spans="1:10" x14ac:dyDescent="0.25">
      <c r="A116" s="4" t="s">
        <v>41</v>
      </c>
      <c r="B116" s="5">
        <v>379.1</v>
      </c>
      <c r="C116" s="5">
        <v>0</v>
      </c>
      <c r="D116" s="5">
        <v>136.15543221464878</v>
      </c>
      <c r="E116" s="5">
        <v>0</v>
      </c>
      <c r="F116" s="5">
        <v>63.111607910576097</v>
      </c>
      <c r="G116" s="5">
        <v>107.50341210379874</v>
      </c>
      <c r="H116" s="5">
        <f>-199.7916-F116</f>
        <v>-262.9032079105761</v>
      </c>
      <c r="I116" s="5">
        <v>-40.500638005159075</v>
      </c>
      <c r="J116" s="5">
        <f t="shared" si="21"/>
        <v>382.46660631328854</v>
      </c>
    </row>
    <row r="117" spans="1:10" x14ac:dyDescent="0.25">
      <c r="A117" s="4" t="s">
        <v>25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f t="shared" si="21"/>
        <v>0</v>
      </c>
    </row>
    <row r="118" spans="1:10" x14ac:dyDescent="0.25">
      <c r="A118" s="4" t="s">
        <v>26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f t="shared" si="21"/>
        <v>0</v>
      </c>
    </row>
    <row r="119" spans="1:10" x14ac:dyDescent="0.25">
      <c r="A119" s="4" t="s">
        <v>13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1.0638697788224669</v>
      </c>
      <c r="I119" s="5">
        <v>0</v>
      </c>
      <c r="J119" s="5">
        <f t="shared" si="21"/>
        <v>1.0638697788224669</v>
      </c>
    </row>
    <row r="120" spans="1:10" x14ac:dyDescent="0.25">
      <c r="A120" s="4" t="s">
        <v>14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8">
        <v>20.72226999140155</v>
      </c>
      <c r="I120" s="5">
        <v>3.0640627931826803</v>
      </c>
      <c r="J120" s="5">
        <f t="shared" si="21"/>
        <v>23.786332784584232</v>
      </c>
    </row>
    <row r="121" spans="1:10" x14ac:dyDescent="0.25">
      <c r="A121" s="6" t="s">
        <v>4</v>
      </c>
      <c r="B121" s="7">
        <f>B115+B116+B117+B118+B119+B120</f>
        <v>379.1</v>
      </c>
      <c r="C121" s="7">
        <f t="shared" ref="C121:J121" si="22">C115+C116+C117+C118+C119+C120</f>
        <v>0</v>
      </c>
      <c r="D121" s="7">
        <f t="shared" si="22"/>
        <v>133.35439141192575</v>
      </c>
      <c r="E121" s="7">
        <f t="shared" si="22"/>
        <v>0</v>
      </c>
      <c r="F121" s="7">
        <f t="shared" si="22"/>
        <v>63.111607910576097</v>
      </c>
      <c r="G121" s="7">
        <v>107.50341210379874</v>
      </c>
      <c r="H121" s="7">
        <f t="shared" si="22"/>
        <v>-227.8334877964499</v>
      </c>
      <c r="I121" s="7">
        <f t="shared" si="22"/>
        <v>-37.436575211976397</v>
      </c>
      <c r="J121" s="7">
        <f t="shared" si="22"/>
        <v>417.7993484178744</v>
      </c>
    </row>
    <row r="122" spans="1:10" x14ac:dyDescent="0.25">
      <c r="A122" s="4" t="s">
        <v>5</v>
      </c>
      <c r="B122" s="5">
        <v>0</v>
      </c>
      <c r="C122" s="5">
        <v>0</v>
      </c>
      <c r="D122" s="5">
        <v>18.354784254028921</v>
      </c>
      <c r="E122" s="5">
        <v>0</v>
      </c>
      <c r="F122" s="5">
        <v>0</v>
      </c>
      <c r="G122" s="5">
        <v>1.0233999999999999</v>
      </c>
      <c r="H122" s="8">
        <v>30.698289403960459</v>
      </c>
      <c r="I122" s="5">
        <v>37.436575211976397</v>
      </c>
      <c r="J122" s="5">
        <f>SUM(B122:I122)</f>
        <v>87.513048869965786</v>
      </c>
    </row>
    <row r="123" spans="1:10" x14ac:dyDescent="0.25">
      <c r="A123" s="4" t="s">
        <v>6</v>
      </c>
      <c r="B123" s="5">
        <v>0</v>
      </c>
      <c r="C123" s="5">
        <v>0</v>
      </c>
      <c r="D123" s="5">
        <v>493.19126837662043</v>
      </c>
      <c r="E123" s="5">
        <v>0</v>
      </c>
      <c r="F123" s="5">
        <v>0</v>
      </c>
      <c r="G123" s="5">
        <v>0</v>
      </c>
      <c r="H123" s="8">
        <v>0</v>
      </c>
      <c r="I123" s="5">
        <v>0</v>
      </c>
      <c r="J123" s="5">
        <f>SUM(B123:I123)</f>
        <v>493.19126837662043</v>
      </c>
    </row>
    <row r="124" spans="1:10" x14ac:dyDescent="0.25">
      <c r="A124" s="4" t="s">
        <v>7</v>
      </c>
      <c r="B124" s="5">
        <v>0</v>
      </c>
      <c r="C124" s="5">
        <v>0</v>
      </c>
      <c r="D124" s="5">
        <v>13.634467988941973</v>
      </c>
      <c r="E124" s="5">
        <v>0</v>
      </c>
      <c r="F124" s="5">
        <v>0</v>
      </c>
      <c r="G124" s="5">
        <v>47.49410200343938</v>
      </c>
      <c r="H124" s="8">
        <v>106.01907415019438</v>
      </c>
      <c r="I124" s="5">
        <v>0</v>
      </c>
      <c r="J124" s="5">
        <f>SUM(B124:I124)</f>
        <v>167.14764414257573</v>
      </c>
    </row>
    <row r="125" spans="1:10" x14ac:dyDescent="0.25">
      <c r="A125" s="4" t="s">
        <v>8</v>
      </c>
      <c r="B125" s="5">
        <v>0</v>
      </c>
      <c r="C125" s="5">
        <v>0</v>
      </c>
      <c r="D125" s="5">
        <v>33.246595720824324</v>
      </c>
      <c r="E125" s="5">
        <v>0</v>
      </c>
      <c r="F125" s="5">
        <v>0</v>
      </c>
      <c r="G125" s="5">
        <v>1.4964E-2</v>
      </c>
      <c r="H125" s="8">
        <v>89.257611723823402</v>
      </c>
      <c r="I125" s="5">
        <v>0</v>
      </c>
      <c r="J125" s="5">
        <f>SUM(B125:I125)</f>
        <v>122.51917144464772</v>
      </c>
    </row>
    <row r="126" spans="1:10" x14ac:dyDescent="0.25">
      <c r="A126" s="4" t="s">
        <v>9</v>
      </c>
      <c r="B126" s="5">
        <v>0</v>
      </c>
      <c r="C126" s="5">
        <v>0</v>
      </c>
      <c r="D126" s="5">
        <v>9.7820047116877351</v>
      </c>
      <c r="E126" s="5">
        <v>0</v>
      </c>
      <c r="F126" s="5">
        <v>0</v>
      </c>
      <c r="G126" s="5">
        <v>3.6364940748065351</v>
      </c>
      <c r="H126" s="8">
        <v>1.8585125184716684</v>
      </c>
      <c r="I126" s="5">
        <v>0</v>
      </c>
      <c r="J126" s="5">
        <f>SUM(B126:I126)</f>
        <v>15.277011304965939</v>
      </c>
    </row>
    <row r="127" spans="1:10" x14ac:dyDescent="0.25">
      <c r="A127" s="9" t="s">
        <v>10</v>
      </c>
      <c r="B127" s="10">
        <f>B122+B123+B124+B125+B126</f>
        <v>0</v>
      </c>
      <c r="C127" s="10">
        <f t="shared" ref="C127:J127" si="23">C122+C123+C124+C125+C126</f>
        <v>0</v>
      </c>
      <c r="D127" s="10">
        <f t="shared" si="23"/>
        <v>568.20912105210334</v>
      </c>
      <c r="E127" s="10">
        <f t="shared" si="23"/>
        <v>0</v>
      </c>
      <c r="F127" s="10">
        <f t="shared" si="23"/>
        <v>0</v>
      </c>
      <c r="G127" s="10">
        <v>52.16896007824591</v>
      </c>
      <c r="H127" s="10">
        <f t="shared" si="23"/>
        <v>227.8334877964499</v>
      </c>
      <c r="I127" s="10">
        <f t="shared" si="23"/>
        <v>37.436575211976397</v>
      </c>
      <c r="J127" s="10">
        <f t="shared" si="23"/>
        <v>885.64814413877571</v>
      </c>
    </row>
    <row r="128" spans="1:10" x14ac:dyDescent="0.25">
      <c r="A128" s="9" t="s">
        <v>11</v>
      </c>
      <c r="B128" s="10">
        <v>0</v>
      </c>
      <c r="C128" s="10">
        <v>0</v>
      </c>
      <c r="D128" s="10">
        <v>23.538944239139262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f>SUM(B128:I128)</f>
        <v>23.538944239139262</v>
      </c>
    </row>
    <row r="129" spans="1:10" x14ac:dyDescent="0.25">
      <c r="A129" s="6" t="s">
        <v>12</v>
      </c>
      <c r="B129" s="7">
        <f>B127+B128</f>
        <v>0</v>
      </c>
      <c r="C129" s="7">
        <f t="shared" ref="C129:J129" si="24">C127+C128</f>
        <v>0</v>
      </c>
      <c r="D129" s="7">
        <f t="shared" si="24"/>
        <v>591.7480652912426</v>
      </c>
      <c r="E129" s="7">
        <f t="shared" si="24"/>
        <v>0</v>
      </c>
      <c r="F129" s="7">
        <f t="shared" si="24"/>
        <v>0</v>
      </c>
      <c r="G129" s="7">
        <v>52.16896007824591</v>
      </c>
      <c r="H129" s="7">
        <f t="shared" si="24"/>
        <v>227.8334877964499</v>
      </c>
      <c r="I129" s="7">
        <f t="shared" si="24"/>
        <v>37.436575211976397</v>
      </c>
      <c r="J129" s="7">
        <f t="shared" si="24"/>
        <v>909.18708837791496</v>
      </c>
    </row>
    <row r="130" spans="1:10" x14ac:dyDescent="0.25">
      <c r="A130" s="4" t="s">
        <v>39</v>
      </c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 t="s">
        <v>37</v>
      </c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 t="s">
        <v>29</v>
      </c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 t="s">
        <v>42</v>
      </c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60" x14ac:dyDescent="0.25">
      <c r="A136" s="6"/>
      <c r="B136" s="11" t="s">
        <v>16</v>
      </c>
      <c r="C136" s="11" t="s">
        <v>30</v>
      </c>
      <c r="D136" s="11" t="s">
        <v>31</v>
      </c>
      <c r="E136" s="11" t="s">
        <v>15</v>
      </c>
      <c r="F136" s="11" t="s">
        <v>32</v>
      </c>
      <c r="G136" s="11" t="s">
        <v>33</v>
      </c>
      <c r="H136" s="11" t="s">
        <v>21</v>
      </c>
      <c r="I136" s="11" t="s">
        <v>34</v>
      </c>
      <c r="J136" s="11" t="s">
        <v>22</v>
      </c>
    </row>
    <row r="137" spans="1:10" x14ac:dyDescent="0.25">
      <c r="A137" s="4" t="s">
        <v>0</v>
      </c>
      <c r="B137" s="5">
        <v>0</v>
      </c>
      <c r="C137" s="5">
        <v>0</v>
      </c>
      <c r="D137" s="5">
        <v>0</v>
      </c>
      <c r="E137" s="5">
        <v>0</v>
      </c>
      <c r="F137" s="5">
        <v>64.390369733447969</v>
      </c>
      <c r="G137" s="5">
        <v>166.6197729575029</v>
      </c>
      <c r="H137" s="5">
        <v>0</v>
      </c>
      <c r="I137" s="5">
        <v>0</v>
      </c>
      <c r="J137" s="5">
        <f>SUM(B137:I137)</f>
        <v>231.01014269095089</v>
      </c>
    </row>
    <row r="138" spans="1:10" x14ac:dyDescent="0.25">
      <c r="A138" s="4" t="s">
        <v>19</v>
      </c>
      <c r="B138" s="5">
        <v>0</v>
      </c>
      <c r="C138" s="5">
        <v>0</v>
      </c>
      <c r="D138" s="5">
        <v>0</v>
      </c>
      <c r="E138" s="5">
        <v>0</v>
      </c>
      <c r="F138" s="5">
        <v>42.585296646603609</v>
      </c>
      <c r="G138" s="5">
        <v>0</v>
      </c>
      <c r="H138" s="5">
        <v>0</v>
      </c>
      <c r="I138" s="5">
        <v>0</v>
      </c>
      <c r="J138" s="5">
        <f t="shared" ref="J138:J140" si="25">SUM(B138:I138)</f>
        <v>42.585296646603609</v>
      </c>
    </row>
    <row r="139" spans="1:10" x14ac:dyDescent="0.25">
      <c r="A139" s="4" t="s">
        <v>40</v>
      </c>
      <c r="B139" s="5">
        <v>0</v>
      </c>
      <c r="C139" s="5">
        <v>0</v>
      </c>
      <c r="D139" s="5">
        <v>0</v>
      </c>
      <c r="E139" s="5">
        <v>0</v>
      </c>
      <c r="F139" s="5">
        <v>1.3380051590713671</v>
      </c>
      <c r="G139" s="5">
        <v>0</v>
      </c>
      <c r="H139" s="5">
        <v>0</v>
      </c>
      <c r="I139" s="5">
        <v>0</v>
      </c>
      <c r="J139" s="5">
        <f t="shared" si="25"/>
        <v>1.3380051590713671</v>
      </c>
    </row>
    <row r="140" spans="1:10" x14ac:dyDescent="0.25">
      <c r="A140" s="4" t="s">
        <v>20</v>
      </c>
      <c r="B140" s="5">
        <v>0</v>
      </c>
      <c r="C140" s="5">
        <v>0</v>
      </c>
      <c r="D140" s="5">
        <v>0</v>
      </c>
      <c r="E140" s="5">
        <v>0</v>
      </c>
      <c r="F140" s="5">
        <v>20.467067927772998</v>
      </c>
      <c r="G140" s="5">
        <v>0</v>
      </c>
      <c r="H140" s="5">
        <v>0</v>
      </c>
      <c r="I140" s="5">
        <v>0</v>
      </c>
      <c r="J140" s="5">
        <f t="shared" si="25"/>
        <v>20.467067927772998</v>
      </c>
    </row>
    <row r="141" spans="1:10" x14ac:dyDescent="0.25">
      <c r="A141" s="4" t="s">
        <v>1</v>
      </c>
      <c r="B141" s="5">
        <v>411.14970399999999</v>
      </c>
      <c r="C141" s="5">
        <v>0</v>
      </c>
      <c r="D141" s="5">
        <v>876.03661903504474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f>SUM(B141:I141)</f>
        <v>1287.1863230350448</v>
      </c>
    </row>
    <row r="142" spans="1:10" x14ac:dyDescent="0.25">
      <c r="A142" s="4" t="s">
        <v>2</v>
      </c>
      <c r="B142" s="5">
        <v>0</v>
      </c>
      <c r="C142" s="5">
        <v>0</v>
      </c>
      <c r="D142" s="5"/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f>SUM(B142:I142)</f>
        <v>0</v>
      </c>
    </row>
    <row r="143" spans="1:10" x14ac:dyDescent="0.25">
      <c r="A143" s="4" t="s">
        <v>17</v>
      </c>
      <c r="B143" s="5">
        <v>0</v>
      </c>
      <c r="C143" s="5">
        <v>0</v>
      </c>
      <c r="D143" s="5">
        <v>-8.3390228967463464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f>SUM(B143:I143)</f>
        <v>-8.3390228967463464</v>
      </c>
    </row>
    <row r="144" spans="1:10" x14ac:dyDescent="0.25">
      <c r="A144" s="4" t="s">
        <v>18</v>
      </c>
      <c r="B144" s="5">
        <v>0</v>
      </c>
      <c r="C144" s="5">
        <v>0</v>
      </c>
      <c r="D144" s="5">
        <v>-169.15307235181984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f>SUM(B144:I144)</f>
        <v>-169.15307235181984</v>
      </c>
    </row>
    <row r="145" spans="1:10" x14ac:dyDescent="0.25">
      <c r="A145" s="4" t="s">
        <v>23</v>
      </c>
      <c r="B145" s="5">
        <v>-22.949704000000036</v>
      </c>
      <c r="C145" s="5">
        <v>0</v>
      </c>
      <c r="D145" s="5">
        <v>-6.2096870732488298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f>SUM(B145:I145)</f>
        <v>-29.159391073248866</v>
      </c>
    </row>
    <row r="146" spans="1:10" x14ac:dyDescent="0.25">
      <c r="A146" s="6" t="s">
        <v>24</v>
      </c>
      <c r="B146" s="7">
        <f t="shared" ref="B146:J146" si="26">B137+B141+B142+B143+B144+B145</f>
        <v>388.19999999999993</v>
      </c>
      <c r="C146" s="7">
        <f t="shared" si="26"/>
        <v>0</v>
      </c>
      <c r="D146" s="7">
        <f t="shared" si="26"/>
        <v>692.33483671322972</v>
      </c>
      <c r="E146" s="7">
        <f t="shared" si="26"/>
        <v>0</v>
      </c>
      <c r="F146" s="7">
        <f t="shared" si="26"/>
        <v>64.390369733447969</v>
      </c>
      <c r="G146" s="7">
        <v>166.6197729575029</v>
      </c>
      <c r="H146" s="7">
        <f t="shared" si="26"/>
        <v>0</v>
      </c>
      <c r="I146" s="7">
        <f t="shared" si="26"/>
        <v>0</v>
      </c>
      <c r="J146" s="7">
        <f t="shared" si="26"/>
        <v>1311.5449794041806</v>
      </c>
    </row>
    <row r="147" spans="1:10" x14ac:dyDescent="0.25">
      <c r="A147" s="4" t="s">
        <v>3</v>
      </c>
      <c r="B147" s="5">
        <v>0</v>
      </c>
      <c r="C147" s="5">
        <v>0</v>
      </c>
      <c r="D147" s="5">
        <v>-1.6147941315458638</v>
      </c>
      <c r="E147" s="5">
        <v>0</v>
      </c>
      <c r="F147" s="5">
        <v>0</v>
      </c>
      <c r="G147" s="5">
        <v>0</v>
      </c>
      <c r="H147" s="5">
        <f>-(H159+H148)-H152-H151</f>
        <v>-0.23903087124405564</v>
      </c>
      <c r="I147" s="5">
        <v>0</v>
      </c>
      <c r="J147" s="5">
        <f t="shared" ref="J147:J152" si="27">SUM(B147:I147)</f>
        <v>-1.8538250027899195</v>
      </c>
    </row>
    <row r="148" spans="1:10" x14ac:dyDescent="0.25">
      <c r="A148" s="4" t="s">
        <v>41</v>
      </c>
      <c r="B148" s="5">
        <v>388.19999999999993</v>
      </c>
      <c r="C148" s="5">
        <v>0</v>
      </c>
      <c r="D148" s="5">
        <v>133.63934857627342</v>
      </c>
      <c r="E148" s="5">
        <v>0</v>
      </c>
      <c r="F148" s="5">
        <v>64.390369733447969</v>
      </c>
      <c r="G148" s="5">
        <v>116.30877739860352</v>
      </c>
      <c r="H148" s="5">
        <f>-184.7578-F148</f>
        <v>-249.14816973344796</v>
      </c>
      <c r="I148" s="5">
        <v>-42.723031814273426</v>
      </c>
      <c r="J148" s="5">
        <f t="shared" si="27"/>
        <v>410.66729416060343</v>
      </c>
    </row>
    <row r="149" spans="1:10" x14ac:dyDescent="0.25">
      <c r="A149" s="4" t="s">
        <v>25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f t="shared" si="27"/>
        <v>0</v>
      </c>
    </row>
    <row r="150" spans="1:10" x14ac:dyDescent="0.25">
      <c r="A150" s="4" t="s">
        <v>26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f t="shared" si="27"/>
        <v>0</v>
      </c>
    </row>
    <row r="151" spans="1:10" x14ac:dyDescent="0.25">
      <c r="A151" s="4" t="s">
        <v>13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1.5974536987035193</v>
      </c>
      <c r="I151" s="5">
        <v>0</v>
      </c>
      <c r="J151" s="5">
        <f t="shared" si="27"/>
        <v>1.5974536987035193</v>
      </c>
    </row>
    <row r="152" spans="1:10" x14ac:dyDescent="0.25">
      <c r="A152" s="4" t="s">
        <v>14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8">
        <v>22.622025340303992</v>
      </c>
      <c r="I152" s="5">
        <v>3.1114398048978313</v>
      </c>
      <c r="J152" s="5">
        <f t="shared" si="27"/>
        <v>25.733465145201823</v>
      </c>
    </row>
    <row r="153" spans="1:10" x14ac:dyDescent="0.25">
      <c r="A153" s="6" t="s">
        <v>4</v>
      </c>
      <c r="B153" s="7">
        <f>B147+B148+B149+B150+B151+B152</f>
        <v>388.19999999999993</v>
      </c>
      <c r="C153" s="7">
        <f t="shared" ref="C153:J153" si="28">C147+C148+C149+C150+C151+C152</f>
        <v>0</v>
      </c>
      <c r="D153" s="7">
        <f t="shared" si="28"/>
        <v>132.02455444472756</v>
      </c>
      <c r="E153" s="7">
        <f t="shared" si="28"/>
        <v>0</v>
      </c>
      <c r="F153" s="7">
        <f t="shared" si="28"/>
        <v>64.390369733447969</v>
      </c>
      <c r="G153" s="7">
        <v>116.30877739860352</v>
      </c>
      <c r="H153" s="7">
        <f t="shared" si="28"/>
        <v>-225.1677215656845</v>
      </c>
      <c r="I153" s="7">
        <f t="shared" si="28"/>
        <v>-39.611592009375592</v>
      </c>
      <c r="J153" s="7">
        <f t="shared" si="28"/>
        <v>436.14438800171888</v>
      </c>
    </row>
    <row r="154" spans="1:10" x14ac:dyDescent="0.25">
      <c r="A154" s="4" t="s">
        <v>5</v>
      </c>
      <c r="B154" s="5">
        <v>0</v>
      </c>
      <c r="C154" s="5">
        <v>0</v>
      </c>
      <c r="D154" s="5">
        <v>17.39557780211447</v>
      </c>
      <c r="E154" s="5">
        <v>0</v>
      </c>
      <c r="F154" s="5">
        <v>0</v>
      </c>
      <c r="G154" s="5">
        <v>1.029048</v>
      </c>
      <c r="H154" s="8">
        <v>30.162781293062853</v>
      </c>
      <c r="I154" s="5">
        <v>39.611592009375592</v>
      </c>
      <c r="J154" s="5">
        <f>SUM(B154:I154)</f>
        <v>88.198999104552911</v>
      </c>
    </row>
    <row r="155" spans="1:10" x14ac:dyDescent="0.25">
      <c r="A155" s="4" t="s">
        <v>6</v>
      </c>
      <c r="B155" s="5">
        <v>0</v>
      </c>
      <c r="C155" s="5">
        <v>0</v>
      </c>
      <c r="D155" s="5">
        <v>467.41748427175492</v>
      </c>
      <c r="E155" s="5">
        <v>0</v>
      </c>
      <c r="F155" s="5">
        <v>0</v>
      </c>
      <c r="G155" s="5">
        <v>0</v>
      </c>
      <c r="H155" s="8">
        <v>0</v>
      </c>
      <c r="I155" s="5">
        <v>0</v>
      </c>
      <c r="J155" s="5">
        <f>SUM(B155:I155)</f>
        <v>467.41748427175492</v>
      </c>
    </row>
    <row r="156" spans="1:10" x14ac:dyDescent="0.25">
      <c r="A156" s="4" t="s">
        <v>7</v>
      </c>
      <c r="B156" s="5">
        <v>0</v>
      </c>
      <c r="C156" s="5">
        <v>0</v>
      </c>
      <c r="D156" s="5">
        <v>12.921941517237817</v>
      </c>
      <c r="E156" s="5">
        <v>0</v>
      </c>
      <c r="F156" s="5">
        <v>0</v>
      </c>
      <c r="G156" s="5">
        <v>45.656883998280307</v>
      </c>
      <c r="H156" s="8">
        <v>94.462309137720666</v>
      </c>
      <c r="I156" s="5">
        <v>0</v>
      </c>
      <c r="J156" s="5">
        <f>SUM(B156:I156)</f>
        <v>153.0411346532388</v>
      </c>
    </row>
    <row r="157" spans="1:10" x14ac:dyDescent="0.25">
      <c r="A157" s="4" t="s">
        <v>8</v>
      </c>
      <c r="B157" s="5">
        <v>0</v>
      </c>
      <c r="C157" s="5">
        <v>0</v>
      </c>
      <c r="D157" s="5">
        <v>31.509155025349727</v>
      </c>
      <c r="E157" s="5">
        <v>0</v>
      </c>
      <c r="F157" s="5">
        <v>0</v>
      </c>
      <c r="G157" s="5">
        <v>1.6081999999999999E-2</v>
      </c>
      <c r="H157" s="8">
        <v>98.738814341848325</v>
      </c>
      <c r="I157" s="5">
        <v>0</v>
      </c>
      <c r="J157" s="5">
        <f>SUM(B157:I157)</f>
        <v>130.26405136719805</v>
      </c>
    </row>
    <row r="158" spans="1:10" x14ac:dyDescent="0.25">
      <c r="A158" s="4" t="s">
        <v>9</v>
      </c>
      <c r="B158" s="5">
        <v>0</v>
      </c>
      <c r="C158" s="5">
        <v>0</v>
      </c>
      <c r="D158" s="5">
        <v>9.2708049121014842</v>
      </c>
      <c r="E158" s="5">
        <v>0</v>
      </c>
      <c r="F158" s="5">
        <v>0</v>
      </c>
      <c r="G158" s="5">
        <v>3.608981560619088</v>
      </c>
      <c r="H158" s="8">
        <v>1.8038167930526858</v>
      </c>
      <c r="I158" s="5">
        <v>0</v>
      </c>
      <c r="J158" s="5">
        <f>SUM(B158:I158)</f>
        <v>14.683603265773257</v>
      </c>
    </row>
    <row r="159" spans="1:10" x14ac:dyDescent="0.25">
      <c r="A159" s="9" t="s">
        <v>10</v>
      </c>
      <c r="B159" s="10">
        <f>B154+B155+B156+B157+B158</f>
        <v>0</v>
      </c>
      <c r="C159" s="10">
        <f t="shared" ref="C159:J159" si="29">C154+C155+C156+C157+C158</f>
        <v>0</v>
      </c>
      <c r="D159" s="10">
        <f t="shared" si="29"/>
        <v>538.5149635285585</v>
      </c>
      <c r="E159" s="10">
        <f t="shared" si="29"/>
        <v>0</v>
      </c>
      <c r="F159" s="10">
        <f t="shared" si="29"/>
        <v>0</v>
      </c>
      <c r="G159" s="10">
        <v>50.310995558899393</v>
      </c>
      <c r="H159" s="10">
        <f t="shared" si="29"/>
        <v>225.1677215656845</v>
      </c>
      <c r="I159" s="10">
        <f t="shared" si="29"/>
        <v>39.611592009375592</v>
      </c>
      <c r="J159" s="10">
        <f t="shared" si="29"/>
        <v>853.6052726625179</v>
      </c>
    </row>
    <row r="160" spans="1:10" x14ac:dyDescent="0.25">
      <c r="A160" s="9" t="s">
        <v>11</v>
      </c>
      <c r="B160" s="10">
        <v>0</v>
      </c>
      <c r="C160" s="10">
        <v>0</v>
      </c>
      <c r="D160" s="10">
        <v>21.79531873994376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f>SUM(B160:I160)</f>
        <v>21.79531873994376</v>
      </c>
    </row>
    <row r="161" spans="1:10" x14ac:dyDescent="0.25">
      <c r="A161" s="6" t="s">
        <v>12</v>
      </c>
      <c r="B161" s="7">
        <f>B159+B160</f>
        <v>0</v>
      </c>
      <c r="C161" s="7">
        <f t="shared" ref="C161:J161" si="30">C159+C160</f>
        <v>0</v>
      </c>
      <c r="D161" s="7">
        <f t="shared" si="30"/>
        <v>560.31028226850231</v>
      </c>
      <c r="E161" s="7">
        <f t="shared" si="30"/>
        <v>0</v>
      </c>
      <c r="F161" s="7">
        <f t="shared" si="30"/>
        <v>0</v>
      </c>
      <c r="G161" s="7">
        <v>50.310995558899393</v>
      </c>
      <c r="H161" s="7">
        <f t="shared" si="30"/>
        <v>225.1677215656845</v>
      </c>
      <c r="I161" s="7">
        <f t="shared" si="30"/>
        <v>39.611592009375592</v>
      </c>
      <c r="J161" s="7">
        <f t="shared" si="30"/>
        <v>875.40059140246171</v>
      </c>
    </row>
    <row r="162" spans="1:10" x14ac:dyDescent="0.25">
      <c r="A162" s="4" t="s">
        <v>39</v>
      </c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 t="s">
        <v>38</v>
      </c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 t="s">
        <v>29</v>
      </c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 t="s">
        <v>42</v>
      </c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60" x14ac:dyDescent="0.25">
      <c r="A168" s="6"/>
      <c r="B168" s="11" t="s">
        <v>16</v>
      </c>
      <c r="C168" s="11" t="s">
        <v>30</v>
      </c>
      <c r="D168" s="11" t="s">
        <v>31</v>
      </c>
      <c r="E168" s="11" t="s">
        <v>15</v>
      </c>
      <c r="F168" s="11" t="s">
        <v>32</v>
      </c>
      <c r="G168" s="11" t="s">
        <v>33</v>
      </c>
      <c r="H168" s="11" t="s">
        <v>21</v>
      </c>
      <c r="I168" s="11" t="s">
        <v>34</v>
      </c>
      <c r="J168" s="11" t="s">
        <v>22</v>
      </c>
    </row>
    <row r="169" spans="1:10" x14ac:dyDescent="0.25">
      <c r="A169" s="4" t="s">
        <v>0</v>
      </c>
      <c r="B169" s="5">
        <v>0</v>
      </c>
      <c r="C169" s="5">
        <v>0</v>
      </c>
      <c r="D169" s="5">
        <v>0</v>
      </c>
      <c r="E169" s="5">
        <v>0</v>
      </c>
      <c r="F169" s="5">
        <v>57.927343078245926</v>
      </c>
      <c r="G169" s="5">
        <v>154.59333402116661</v>
      </c>
      <c r="H169" s="5">
        <v>0</v>
      </c>
      <c r="I169" s="5">
        <v>0</v>
      </c>
      <c r="J169" s="5">
        <f>SUM(B169:I169)</f>
        <v>212.52067709941252</v>
      </c>
    </row>
    <row r="170" spans="1:10" x14ac:dyDescent="0.25">
      <c r="A170" s="4" t="s">
        <v>19</v>
      </c>
      <c r="B170" s="5">
        <v>0</v>
      </c>
      <c r="C170" s="5">
        <v>0</v>
      </c>
      <c r="D170" s="5">
        <v>0</v>
      </c>
      <c r="E170" s="5">
        <v>0</v>
      </c>
      <c r="F170" s="5">
        <v>37.015735167669824</v>
      </c>
      <c r="G170" s="5">
        <v>0</v>
      </c>
      <c r="H170" s="5">
        <v>0</v>
      </c>
      <c r="I170" s="5">
        <v>0</v>
      </c>
      <c r="J170" s="5">
        <f t="shared" ref="J170:J172" si="31">SUM(B170:I170)</f>
        <v>37.015735167669824</v>
      </c>
    </row>
    <row r="171" spans="1:10" x14ac:dyDescent="0.25">
      <c r="A171" s="4" t="s">
        <v>40</v>
      </c>
      <c r="B171" s="5">
        <v>0</v>
      </c>
      <c r="C171" s="5">
        <v>0</v>
      </c>
      <c r="D171" s="5">
        <v>0</v>
      </c>
      <c r="E171" s="5">
        <v>0</v>
      </c>
      <c r="F171" s="5">
        <v>1.3484092863284609</v>
      </c>
      <c r="G171" s="5">
        <v>0</v>
      </c>
      <c r="H171" s="5">
        <v>0</v>
      </c>
      <c r="I171" s="5">
        <v>0</v>
      </c>
      <c r="J171" s="5">
        <f t="shared" si="31"/>
        <v>1.3484092863284609</v>
      </c>
    </row>
    <row r="172" spans="1:10" x14ac:dyDescent="0.25">
      <c r="A172" s="4" t="s">
        <v>20</v>
      </c>
      <c r="B172" s="5">
        <v>0</v>
      </c>
      <c r="C172" s="5">
        <v>0</v>
      </c>
      <c r="D172" s="5">
        <v>0</v>
      </c>
      <c r="E172" s="5">
        <v>0</v>
      </c>
      <c r="F172" s="5">
        <v>19.563198624247637</v>
      </c>
      <c r="G172" s="5">
        <v>0</v>
      </c>
      <c r="H172" s="5">
        <v>0</v>
      </c>
      <c r="I172" s="5">
        <v>0</v>
      </c>
      <c r="J172" s="5">
        <f t="shared" si="31"/>
        <v>19.563198624247637</v>
      </c>
    </row>
    <row r="173" spans="1:10" x14ac:dyDescent="0.25">
      <c r="A173" s="4" t="s">
        <v>1</v>
      </c>
      <c r="B173" s="5">
        <v>393.50572799999998</v>
      </c>
      <c r="C173" s="5">
        <v>0</v>
      </c>
      <c r="D173" s="5">
        <v>830.72438011943893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f>SUM(B173:I173)</f>
        <v>1224.2301081194389</v>
      </c>
    </row>
    <row r="174" spans="1:10" x14ac:dyDescent="0.25">
      <c r="A174" s="4" t="s">
        <v>2</v>
      </c>
      <c r="B174" s="5">
        <v>0</v>
      </c>
      <c r="C174" s="5">
        <v>0</v>
      </c>
      <c r="D174" s="5"/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f>SUM(B174:I174)</f>
        <v>0</v>
      </c>
    </row>
    <row r="175" spans="1:10" x14ac:dyDescent="0.25">
      <c r="A175" s="4" t="s">
        <v>17</v>
      </c>
      <c r="B175" s="5">
        <v>0</v>
      </c>
      <c r="C175" s="5">
        <v>0</v>
      </c>
      <c r="D175" s="5">
        <v>-8.4291535146562513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f>SUM(B175:I175)</f>
        <v>-8.4291535146562513</v>
      </c>
    </row>
    <row r="176" spans="1:10" x14ac:dyDescent="0.25">
      <c r="A176" s="4" t="s">
        <v>18</v>
      </c>
      <c r="B176" s="5">
        <v>0</v>
      </c>
      <c r="C176" s="5">
        <v>0</v>
      </c>
      <c r="D176" s="5">
        <v>-170.98132862611027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f>SUM(B176:I176)</f>
        <v>-170.98132862611027</v>
      </c>
    </row>
    <row r="177" spans="1:10" x14ac:dyDescent="0.25">
      <c r="A177" s="4" t="s">
        <v>23</v>
      </c>
      <c r="B177" s="5">
        <v>2.1942719999999722</v>
      </c>
      <c r="C177" s="5">
        <v>0</v>
      </c>
      <c r="D177" s="5">
        <v>-4.7964306024150005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f>SUM(B177:I177)</f>
        <v>-2.6021586024150283</v>
      </c>
    </row>
    <row r="178" spans="1:10" x14ac:dyDescent="0.25">
      <c r="A178" s="6" t="s">
        <v>24</v>
      </c>
      <c r="B178" s="7">
        <f t="shared" ref="B178:J178" si="32">B169+B173+B174+B175+B176+B177</f>
        <v>395.69999999999993</v>
      </c>
      <c r="C178" s="7">
        <f t="shared" si="32"/>
        <v>0</v>
      </c>
      <c r="D178" s="7">
        <f t="shared" si="32"/>
        <v>646.5174673762574</v>
      </c>
      <c r="E178" s="7">
        <f t="shared" si="32"/>
        <v>0</v>
      </c>
      <c r="F178" s="7">
        <f t="shared" si="32"/>
        <v>57.927343078245926</v>
      </c>
      <c r="G178" s="7">
        <v>154.59333402116661</v>
      </c>
      <c r="H178" s="7">
        <f t="shared" si="32"/>
        <v>0</v>
      </c>
      <c r="I178" s="7">
        <f t="shared" si="32"/>
        <v>0</v>
      </c>
      <c r="J178" s="7">
        <f t="shared" si="32"/>
        <v>1254.7381444756697</v>
      </c>
    </row>
    <row r="179" spans="1:10" x14ac:dyDescent="0.25">
      <c r="A179" s="4" t="s">
        <v>3</v>
      </c>
      <c r="B179" s="5">
        <v>0</v>
      </c>
      <c r="C179" s="5">
        <v>0</v>
      </c>
      <c r="D179" s="5">
        <v>0.27651654516591861</v>
      </c>
      <c r="E179" s="5">
        <v>0</v>
      </c>
      <c r="F179" s="5">
        <v>0</v>
      </c>
      <c r="G179" s="5">
        <v>0</v>
      </c>
      <c r="H179" s="5">
        <f>-(H191+H180)-H184-H183</f>
        <v>1.3645865968895905</v>
      </c>
      <c r="I179" s="5">
        <v>0</v>
      </c>
      <c r="J179" s="5">
        <f t="shared" ref="J179:J184" si="33">SUM(B179:I179)</f>
        <v>1.6411031420555091</v>
      </c>
    </row>
    <row r="180" spans="1:10" x14ac:dyDescent="0.25">
      <c r="A180" s="4" t="s">
        <v>41</v>
      </c>
      <c r="B180" s="5">
        <v>395.69999999999993</v>
      </c>
      <c r="C180" s="5">
        <v>0</v>
      </c>
      <c r="D180" s="5">
        <v>130.46269397334939</v>
      </c>
      <c r="E180" s="5">
        <v>0</v>
      </c>
      <c r="F180" s="5">
        <v>57.927343078245926</v>
      </c>
      <c r="G180" s="5">
        <v>106.92827244507031</v>
      </c>
      <c r="H180" s="5">
        <f>-188.2002-F180</f>
        <v>-246.12754307824594</v>
      </c>
      <c r="I180" s="5">
        <v>-39.170659501289769</v>
      </c>
      <c r="J180" s="5">
        <f t="shared" si="33"/>
        <v>405.72010691712984</v>
      </c>
    </row>
    <row r="181" spans="1:10" x14ac:dyDescent="0.25">
      <c r="A181" s="4" t="s">
        <v>25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f t="shared" si="33"/>
        <v>0</v>
      </c>
    </row>
    <row r="182" spans="1:10" x14ac:dyDescent="0.25">
      <c r="A182" s="4" t="s">
        <v>26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f t="shared" si="33"/>
        <v>0</v>
      </c>
    </row>
    <row r="183" spans="1:10" x14ac:dyDescent="0.25">
      <c r="A183" s="4" t="s">
        <v>13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1.8877038158352277</v>
      </c>
      <c r="I183" s="5">
        <v>0</v>
      </c>
      <c r="J183" s="5">
        <f t="shared" si="33"/>
        <v>1.8877038158352277</v>
      </c>
    </row>
    <row r="184" spans="1:10" x14ac:dyDescent="0.25">
      <c r="A184" s="4" t="s">
        <v>14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8">
        <v>22.35597592433362</v>
      </c>
      <c r="I184" s="5">
        <v>3.3662913643721994</v>
      </c>
      <c r="J184" s="5">
        <f t="shared" si="33"/>
        <v>25.722267288705819</v>
      </c>
    </row>
    <row r="185" spans="1:10" x14ac:dyDescent="0.25">
      <c r="A185" s="6" t="s">
        <v>4</v>
      </c>
      <c r="B185" s="7">
        <f>B179+B180+B181+B182+B183+B184</f>
        <v>395.69999999999993</v>
      </c>
      <c r="C185" s="7">
        <f t="shared" ref="C185:J185" si="34">C179+C180+C181+C182+C183+C184</f>
        <v>0</v>
      </c>
      <c r="D185" s="7">
        <f t="shared" si="34"/>
        <v>130.73921051851531</v>
      </c>
      <c r="E185" s="7">
        <f t="shared" si="34"/>
        <v>0</v>
      </c>
      <c r="F185" s="7">
        <f t="shared" si="34"/>
        <v>57.927343078245926</v>
      </c>
      <c r="G185" s="7">
        <v>106.92827244507031</v>
      </c>
      <c r="H185" s="7">
        <f t="shared" si="34"/>
        <v>-220.5192767411875</v>
      </c>
      <c r="I185" s="7">
        <f t="shared" si="34"/>
        <v>-35.804368136917567</v>
      </c>
      <c r="J185" s="7">
        <f t="shared" si="34"/>
        <v>434.97118116372638</v>
      </c>
    </row>
    <row r="186" spans="1:10" x14ac:dyDescent="0.25">
      <c r="A186" s="4" t="s">
        <v>5</v>
      </c>
      <c r="B186" s="5">
        <v>0</v>
      </c>
      <c r="C186" s="5">
        <v>0</v>
      </c>
      <c r="D186" s="5">
        <v>15.957065661908111</v>
      </c>
      <c r="E186" s="5">
        <v>0</v>
      </c>
      <c r="F186" s="5">
        <v>0</v>
      </c>
      <c r="G186" s="5">
        <v>0</v>
      </c>
      <c r="H186" s="8">
        <v>29.258994203974499</v>
      </c>
      <c r="I186" s="5">
        <v>35.804368136917567</v>
      </c>
      <c r="J186" s="5">
        <f>SUM(B186:I186)</f>
        <v>81.020428002800173</v>
      </c>
    </row>
    <row r="187" spans="1:10" x14ac:dyDescent="0.25">
      <c r="A187" s="4" t="s">
        <v>6</v>
      </c>
      <c r="B187" s="5">
        <v>0</v>
      </c>
      <c r="C187" s="5">
        <v>0</v>
      </c>
      <c r="D187" s="5">
        <v>428.76480292259589</v>
      </c>
      <c r="E187" s="5">
        <v>0</v>
      </c>
      <c r="F187" s="5">
        <v>0</v>
      </c>
      <c r="G187" s="5">
        <v>0</v>
      </c>
      <c r="H187" s="8">
        <v>0</v>
      </c>
      <c r="I187" s="5">
        <v>0</v>
      </c>
      <c r="J187" s="5">
        <f>SUM(B187:I187)</f>
        <v>428.76480292259589</v>
      </c>
    </row>
    <row r="188" spans="1:10" x14ac:dyDescent="0.25">
      <c r="A188" s="4" t="s">
        <v>7</v>
      </c>
      <c r="B188" s="5">
        <v>0</v>
      </c>
      <c r="C188" s="5">
        <v>0</v>
      </c>
      <c r="D188" s="5">
        <v>11.853372829319689</v>
      </c>
      <c r="E188" s="5">
        <v>0</v>
      </c>
      <c r="F188" s="5">
        <v>0</v>
      </c>
      <c r="G188" s="5">
        <v>44.101917996560623</v>
      </c>
      <c r="H188" s="8">
        <v>92.863848547680803</v>
      </c>
      <c r="I188" s="5">
        <v>0</v>
      </c>
      <c r="J188" s="5">
        <f>SUM(B188:I188)</f>
        <v>148.81913937356111</v>
      </c>
    </row>
    <row r="189" spans="1:10" x14ac:dyDescent="0.25">
      <c r="A189" s="4" t="s">
        <v>8</v>
      </c>
      <c r="B189" s="5">
        <v>0</v>
      </c>
      <c r="C189" s="5">
        <v>0</v>
      </c>
      <c r="D189" s="5">
        <v>28.903532921432014</v>
      </c>
      <c r="E189" s="5">
        <v>0</v>
      </c>
      <c r="F189" s="5">
        <v>0</v>
      </c>
      <c r="G189" s="5">
        <v>1.2642E-2</v>
      </c>
      <c r="H189" s="8">
        <v>96.740310489707028</v>
      </c>
      <c r="I189" s="5">
        <v>0</v>
      </c>
      <c r="J189" s="5">
        <f>SUM(B189:I189)</f>
        <v>125.65648541113904</v>
      </c>
    </row>
    <row r="190" spans="1:10" x14ac:dyDescent="0.25">
      <c r="A190" s="4" t="s">
        <v>9</v>
      </c>
      <c r="B190" s="5">
        <v>0</v>
      </c>
      <c r="C190" s="5">
        <v>0</v>
      </c>
      <c r="D190" s="5">
        <v>8.5041637825425855</v>
      </c>
      <c r="E190" s="5">
        <v>0</v>
      </c>
      <c r="F190" s="5">
        <v>0</v>
      </c>
      <c r="G190" s="5">
        <v>3.5505015795356831</v>
      </c>
      <c r="H190" s="8">
        <v>1.6561234998251506</v>
      </c>
      <c r="I190" s="5">
        <v>0</v>
      </c>
      <c r="J190" s="5">
        <f>SUM(B190:I190)</f>
        <v>13.710788861903419</v>
      </c>
    </row>
    <row r="191" spans="1:10" x14ac:dyDescent="0.25">
      <c r="A191" s="9" t="s">
        <v>10</v>
      </c>
      <c r="B191" s="10">
        <f>B186+B187+B188+B189+B190</f>
        <v>0</v>
      </c>
      <c r="C191" s="10">
        <f t="shared" ref="C191:J191" si="35">C186+C187+C188+C189+C190</f>
        <v>0</v>
      </c>
      <c r="D191" s="10">
        <f t="shared" si="35"/>
        <v>493.98293811779837</v>
      </c>
      <c r="E191" s="10">
        <f t="shared" si="35"/>
        <v>0</v>
      </c>
      <c r="F191" s="10">
        <f t="shared" si="35"/>
        <v>0</v>
      </c>
      <c r="G191" s="10">
        <v>47.665061576096306</v>
      </c>
      <c r="H191" s="10">
        <f t="shared" si="35"/>
        <v>220.5192767411875</v>
      </c>
      <c r="I191" s="10">
        <f t="shared" si="35"/>
        <v>35.804368136917567</v>
      </c>
      <c r="J191" s="10">
        <f t="shared" si="35"/>
        <v>797.9716445719996</v>
      </c>
    </row>
    <row r="192" spans="1:10" x14ac:dyDescent="0.25">
      <c r="A192" s="9" t="s">
        <v>11</v>
      </c>
      <c r="B192" s="10">
        <v>0</v>
      </c>
      <c r="C192" s="10">
        <v>0</v>
      </c>
      <c r="D192" s="10">
        <v>21.79531873994376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f>SUM(B192:I192)</f>
        <v>21.79531873994376</v>
      </c>
    </row>
    <row r="193" spans="1:10" x14ac:dyDescent="0.25">
      <c r="A193" s="6" t="s">
        <v>12</v>
      </c>
      <c r="B193" s="7">
        <f>B191+B192</f>
        <v>0</v>
      </c>
      <c r="C193" s="7">
        <f t="shared" ref="C193:J193" si="36">C191+C192</f>
        <v>0</v>
      </c>
      <c r="D193" s="7">
        <f t="shared" si="36"/>
        <v>515.77825685774212</v>
      </c>
      <c r="E193" s="7">
        <f t="shared" si="36"/>
        <v>0</v>
      </c>
      <c r="F193" s="7">
        <f t="shared" si="36"/>
        <v>0</v>
      </c>
      <c r="G193" s="7">
        <v>47.665061576096306</v>
      </c>
      <c r="H193" s="7">
        <f t="shared" si="36"/>
        <v>220.5192767411875</v>
      </c>
      <c r="I193" s="7">
        <f t="shared" si="36"/>
        <v>35.804368136917567</v>
      </c>
      <c r="J193" s="7">
        <f t="shared" si="36"/>
        <v>819.76696331194341</v>
      </c>
    </row>
    <row r="194" spans="1:10" x14ac:dyDescent="0.25">
      <c r="A194" s="4" t="s">
        <v>39</v>
      </c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 t="s">
        <v>43</v>
      </c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 t="s">
        <v>29</v>
      </c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 t="s">
        <v>42</v>
      </c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60" x14ac:dyDescent="0.25">
      <c r="A200" s="6"/>
      <c r="B200" s="11" t="s">
        <v>16</v>
      </c>
      <c r="C200" s="11" t="s">
        <v>30</v>
      </c>
      <c r="D200" s="11" t="s">
        <v>31</v>
      </c>
      <c r="E200" s="11" t="s">
        <v>15</v>
      </c>
      <c r="F200" s="11" t="s">
        <v>32</v>
      </c>
      <c r="G200" s="11" t="s">
        <v>33</v>
      </c>
      <c r="H200" s="11" t="s">
        <v>21</v>
      </c>
      <c r="I200" s="11" t="s">
        <v>34</v>
      </c>
      <c r="J200" s="11" t="s">
        <v>22</v>
      </c>
    </row>
    <row r="201" spans="1:10" x14ac:dyDescent="0.25">
      <c r="A201" s="4" t="s">
        <v>0</v>
      </c>
      <c r="B201" s="5">
        <v>0</v>
      </c>
      <c r="C201" s="5">
        <v>0</v>
      </c>
      <c r="D201" s="5">
        <v>0</v>
      </c>
      <c r="E201" s="5">
        <v>0</v>
      </c>
      <c r="F201" s="5">
        <v>68.513585554600169</v>
      </c>
      <c r="G201" s="5">
        <v>151.59028689716868</v>
      </c>
      <c r="H201" s="5">
        <v>0</v>
      </c>
      <c r="I201" s="5">
        <v>0</v>
      </c>
      <c r="J201" s="5">
        <f>SUM(B201:I201)</f>
        <v>220.10387245176884</v>
      </c>
    </row>
    <row r="202" spans="1:10" x14ac:dyDescent="0.25">
      <c r="A202" s="4" t="s">
        <v>19</v>
      </c>
      <c r="B202" s="5">
        <v>0</v>
      </c>
      <c r="C202" s="5">
        <v>0</v>
      </c>
      <c r="D202" s="5">
        <v>0</v>
      </c>
      <c r="E202" s="5">
        <v>0</v>
      </c>
      <c r="F202" s="5">
        <v>48.466466036113502</v>
      </c>
      <c r="G202" s="5">
        <v>0</v>
      </c>
      <c r="H202" s="5">
        <v>0</v>
      </c>
      <c r="I202" s="5">
        <v>0</v>
      </c>
      <c r="J202" s="5">
        <f t="shared" ref="J202:J204" si="37">SUM(B202:I202)</f>
        <v>48.466466036113502</v>
      </c>
    </row>
    <row r="203" spans="1:10" x14ac:dyDescent="0.25">
      <c r="A203" s="4" t="s">
        <v>40</v>
      </c>
      <c r="B203" s="5">
        <v>0</v>
      </c>
      <c r="C203" s="5">
        <v>0</v>
      </c>
      <c r="D203" s="5">
        <v>0</v>
      </c>
      <c r="E203" s="5">
        <v>0</v>
      </c>
      <c r="F203" s="5">
        <v>1.294067067927773</v>
      </c>
      <c r="G203" s="5">
        <v>0</v>
      </c>
      <c r="H203" s="5">
        <v>0</v>
      </c>
      <c r="I203" s="5">
        <v>0</v>
      </c>
      <c r="J203" s="5">
        <f t="shared" si="37"/>
        <v>1.294067067927773</v>
      </c>
    </row>
    <row r="204" spans="1:10" x14ac:dyDescent="0.25">
      <c r="A204" s="4" t="s">
        <v>20</v>
      </c>
      <c r="B204" s="5">
        <v>0</v>
      </c>
      <c r="C204" s="5">
        <v>0</v>
      </c>
      <c r="D204" s="5">
        <v>0</v>
      </c>
      <c r="E204" s="5">
        <v>0</v>
      </c>
      <c r="F204" s="5">
        <v>18.753052450558901</v>
      </c>
      <c r="G204" s="5">
        <v>0</v>
      </c>
      <c r="H204" s="5">
        <v>0</v>
      </c>
      <c r="I204" s="5">
        <v>0</v>
      </c>
      <c r="J204" s="5">
        <f t="shared" si="37"/>
        <v>18.753052450558901</v>
      </c>
    </row>
    <row r="205" spans="1:10" x14ac:dyDescent="0.25">
      <c r="A205" s="4" t="s">
        <v>1</v>
      </c>
      <c r="B205" s="5">
        <v>419.649812</v>
      </c>
      <c r="C205" s="5">
        <v>0</v>
      </c>
      <c r="D205" s="5">
        <v>732.99210010538741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f>SUM(B205:I205)</f>
        <v>1152.6419121053873</v>
      </c>
    </row>
    <row r="206" spans="1:10" x14ac:dyDescent="0.25">
      <c r="A206" s="4" t="s">
        <v>2</v>
      </c>
      <c r="B206" s="5">
        <v>0</v>
      </c>
      <c r="C206" s="5">
        <v>0</v>
      </c>
      <c r="D206" s="5"/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f>SUM(B206:I206)</f>
        <v>0</v>
      </c>
    </row>
    <row r="207" spans="1:10" x14ac:dyDescent="0.25">
      <c r="A207" s="4" t="s">
        <v>17</v>
      </c>
      <c r="B207" s="5">
        <v>0</v>
      </c>
      <c r="C207" s="5">
        <v>0</v>
      </c>
      <c r="D207" s="5">
        <v>-7.5228606692313651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f>SUM(B207:I207)</f>
        <v>-7.5228606692313651</v>
      </c>
    </row>
    <row r="208" spans="1:10" x14ac:dyDescent="0.25">
      <c r="A208" s="4" t="s">
        <v>18</v>
      </c>
      <c r="B208" s="5">
        <v>0</v>
      </c>
      <c r="C208" s="5">
        <v>0</v>
      </c>
      <c r="D208" s="5">
        <v>-152.59761375300366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f>SUM(B208:I208)</f>
        <v>-152.59761375300366</v>
      </c>
    </row>
    <row r="209" spans="1:10" x14ac:dyDescent="0.25">
      <c r="A209" s="4" t="s">
        <v>23</v>
      </c>
      <c r="B209" s="5">
        <v>0.85018799999999961</v>
      </c>
      <c r="C209" s="5">
        <v>0</v>
      </c>
      <c r="D209" s="5">
        <v>-4.0533538568265612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f>SUM(B209:I209)</f>
        <v>-3.2031658568265615</v>
      </c>
    </row>
    <row r="210" spans="1:10" x14ac:dyDescent="0.25">
      <c r="A210" s="6" t="s">
        <v>24</v>
      </c>
      <c r="B210" s="7">
        <f t="shared" ref="B210:J210" si="38">B201+B205+B206+B207+B208+B209</f>
        <v>420.5</v>
      </c>
      <c r="C210" s="7">
        <f t="shared" si="38"/>
        <v>0</v>
      </c>
      <c r="D210" s="7">
        <f t="shared" si="38"/>
        <v>568.81827182632583</v>
      </c>
      <c r="E210" s="7">
        <f t="shared" si="38"/>
        <v>0</v>
      </c>
      <c r="F210" s="7">
        <f t="shared" si="38"/>
        <v>68.513585554600169</v>
      </c>
      <c r="G210" s="7">
        <v>151.59028689716868</v>
      </c>
      <c r="H210" s="7">
        <f t="shared" si="38"/>
        <v>0</v>
      </c>
      <c r="I210" s="7">
        <f t="shared" si="38"/>
        <v>0</v>
      </c>
      <c r="J210" s="7">
        <f t="shared" si="38"/>
        <v>1209.4221442780945</v>
      </c>
    </row>
    <row r="211" spans="1:10" x14ac:dyDescent="0.25">
      <c r="A211" s="4" t="s">
        <v>3</v>
      </c>
      <c r="B211" s="5">
        <v>0</v>
      </c>
      <c r="C211" s="5">
        <v>0</v>
      </c>
      <c r="D211" s="5">
        <v>-18.683321344429373</v>
      </c>
      <c r="E211" s="5">
        <v>0</v>
      </c>
      <c r="F211" s="5">
        <v>0</v>
      </c>
      <c r="G211" s="5">
        <v>0</v>
      </c>
      <c r="H211" s="5">
        <f>-(H223+H212)-H216-H215</f>
        <v>-34.397433358076988</v>
      </c>
      <c r="I211" s="5">
        <v>0</v>
      </c>
      <c r="J211" s="5">
        <f t="shared" ref="J211:J216" si="39">SUM(B211:I211)</f>
        <v>-53.080754702506361</v>
      </c>
    </row>
    <row r="212" spans="1:10" x14ac:dyDescent="0.25">
      <c r="A212" s="4" t="s">
        <v>41</v>
      </c>
      <c r="B212" s="5">
        <v>420.5</v>
      </c>
      <c r="C212" s="5">
        <v>0</v>
      </c>
      <c r="D212" s="5">
        <v>51.508699247361839</v>
      </c>
      <c r="E212" s="5">
        <v>0</v>
      </c>
      <c r="F212" s="5">
        <v>68.513585554600169</v>
      </c>
      <c r="G212" s="5">
        <v>104.93987709756422</v>
      </c>
      <c r="H212" s="5">
        <f>-139.2081-F212</f>
        <v>-207.72168555460019</v>
      </c>
      <c r="I212" s="5">
        <v>-40.064919174548585</v>
      </c>
      <c r="J212" s="5">
        <f t="shared" si="39"/>
        <v>397.67555717037743</v>
      </c>
    </row>
    <row r="213" spans="1:10" x14ac:dyDescent="0.25">
      <c r="A213" s="4" t="s">
        <v>25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f t="shared" si="39"/>
        <v>0</v>
      </c>
    </row>
    <row r="214" spans="1:10" x14ac:dyDescent="0.25">
      <c r="A214" s="4" t="s">
        <v>26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f t="shared" si="39"/>
        <v>0</v>
      </c>
    </row>
    <row r="215" spans="1:10" x14ac:dyDescent="0.25">
      <c r="A215" s="4" t="s">
        <v>13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2.1007477758756385</v>
      </c>
      <c r="I215" s="5">
        <v>0</v>
      </c>
      <c r="J215" s="5">
        <f t="shared" si="39"/>
        <v>2.1007477758756385</v>
      </c>
    </row>
    <row r="216" spans="1:10" x14ac:dyDescent="0.25">
      <c r="A216" s="4" t="s">
        <v>14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8">
        <v>24.445665948752492</v>
      </c>
      <c r="I216" s="5">
        <v>3.3679031470785605</v>
      </c>
      <c r="J216" s="5">
        <f t="shared" si="39"/>
        <v>27.813569095831053</v>
      </c>
    </row>
    <row r="217" spans="1:10" x14ac:dyDescent="0.25">
      <c r="A217" s="6" t="s">
        <v>4</v>
      </c>
      <c r="B217" s="7">
        <f>B211+B212+B213+B214+B215+B216</f>
        <v>420.5</v>
      </c>
      <c r="C217" s="7">
        <f t="shared" ref="C217:J217" si="40">C211+C212+C213+C214+C215+C216</f>
        <v>0</v>
      </c>
      <c r="D217" s="7">
        <f t="shared" si="40"/>
        <v>32.825377902932466</v>
      </c>
      <c r="E217" s="7">
        <f t="shared" si="40"/>
        <v>0</v>
      </c>
      <c r="F217" s="7">
        <f t="shared" si="40"/>
        <v>68.513585554600169</v>
      </c>
      <c r="G217" s="7">
        <v>104.93987709756422</v>
      </c>
      <c r="H217" s="7">
        <f t="shared" si="40"/>
        <v>-215.57270518804904</v>
      </c>
      <c r="I217" s="7">
        <f t="shared" si="40"/>
        <v>-36.697016027470028</v>
      </c>
      <c r="J217" s="7">
        <f t="shared" si="40"/>
        <v>374.50911933957775</v>
      </c>
    </row>
    <row r="218" spans="1:10" x14ac:dyDescent="0.25">
      <c r="A218" s="4" t="s">
        <v>5</v>
      </c>
      <c r="B218" s="5">
        <v>0</v>
      </c>
      <c r="C218" s="5">
        <v>0</v>
      </c>
      <c r="D218" s="5">
        <v>16.610056415429476</v>
      </c>
      <c r="E218" s="5">
        <v>0</v>
      </c>
      <c r="F218" s="5">
        <v>0</v>
      </c>
      <c r="G218" s="5">
        <v>0.75262304092863286</v>
      </c>
      <c r="H218" s="8">
        <v>30.832594043224326</v>
      </c>
      <c r="I218" s="5">
        <v>36.697016027470028</v>
      </c>
      <c r="J218" s="5">
        <f>SUM(B218:I218)</f>
        <v>84.892289527052469</v>
      </c>
    </row>
    <row r="219" spans="1:10" x14ac:dyDescent="0.25">
      <c r="A219" s="4" t="s">
        <v>6</v>
      </c>
      <c r="B219" s="5">
        <v>0</v>
      </c>
      <c r="C219" s="5">
        <v>0</v>
      </c>
      <c r="D219" s="5">
        <v>446.31060098321416</v>
      </c>
      <c r="E219" s="5">
        <v>0</v>
      </c>
      <c r="F219" s="5">
        <v>0</v>
      </c>
      <c r="G219" s="5">
        <v>0</v>
      </c>
      <c r="H219" s="8">
        <v>0</v>
      </c>
      <c r="I219" s="5">
        <v>0</v>
      </c>
      <c r="J219" s="5">
        <f>SUM(B219:I219)</f>
        <v>446.31060098321416</v>
      </c>
    </row>
    <row r="220" spans="1:10" x14ac:dyDescent="0.25">
      <c r="A220" s="4" t="s">
        <v>7</v>
      </c>
      <c r="B220" s="5">
        <v>0</v>
      </c>
      <c r="C220" s="5">
        <v>0</v>
      </c>
      <c r="D220" s="5">
        <v>12.338433367364852</v>
      </c>
      <c r="E220" s="5">
        <v>0</v>
      </c>
      <c r="F220" s="5">
        <v>0</v>
      </c>
      <c r="G220" s="5">
        <v>42.382174239036971</v>
      </c>
      <c r="H220" s="8">
        <v>89.575495137793737</v>
      </c>
      <c r="I220" s="5">
        <v>0</v>
      </c>
      <c r="J220" s="5">
        <f>SUM(B220:I220)</f>
        <v>144.29610274419557</v>
      </c>
    </row>
    <row r="221" spans="1:10" x14ac:dyDescent="0.25">
      <c r="A221" s="4" t="s">
        <v>8</v>
      </c>
      <c r="B221" s="5">
        <v>0</v>
      </c>
      <c r="C221" s="5">
        <v>0</v>
      </c>
      <c r="D221" s="5">
        <v>30.086315529568413</v>
      </c>
      <c r="E221" s="5">
        <v>0</v>
      </c>
      <c r="F221" s="5">
        <v>0</v>
      </c>
      <c r="G221" s="5">
        <v>1.4339732880481515E-2</v>
      </c>
      <c r="H221" s="8">
        <v>93.356221419841972</v>
      </c>
      <c r="I221" s="5">
        <v>0</v>
      </c>
      <c r="J221" s="5">
        <f>SUM(B221:I221)</f>
        <v>123.45687668229087</v>
      </c>
    </row>
    <row r="222" spans="1:10" x14ac:dyDescent="0.25">
      <c r="A222" s="4" t="s">
        <v>9</v>
      </c>
      <c r="B222" s="5">
        <v>0</v>
      </c>
      <c r="C222" s="5">
        <v>0</v>
      </c>
      <c r="D222" s="5">
        <v>8.852168887872681</v>
      </c>
      <c r="E222" s="5">
        <v>0</v>
      </c>
      <c r="F222" s="5">
        <v>0</v>
      </c>
      <c r="G222" s="5">
        <v>3.5012727867583835</v>
      </c>
      <c r="H222" s="8">
        <v>1.8083945871890215</v>
      </c>
      <c r="I222" s="5">
        <v>0</v>
      </c>
      <c r="J222" s="5">
        <f>SUM(B222:I222)</f>
        <v>14.161836261820085</v>
      </c>
    </row>
    <row r="223" spans="1:10" x14ac:dyDescent="0.25">
      <c r="A223" s="9" t="s">
        <v>10</v>
      </c>
      <c r="B223" s="10">
        <f>B218+B219+B220+B221+B222</f>
        <v>0</v>
      </c>
      <c r="C223" s="10">
        <f t="shared" ref="C223:J223" si="41">C218+C219+C220+C221+C222</f>
        <v>0</v>
      </c>
      <c r="D223" s="10">
        <f t="shared" si="41"/>
        <v>514.19757518344966</v>
      </c>
      <c r="E223" s="10">
        <f t="shared" si="41"/>
        <v>0</v>
      </c>
      <c r="F223" s="10">
        <f t="shared" si="41"/>
        <v>0</v>
      </c>
      <c r="G223" s="10">
        <v>46.650409799604475</v>
      </c>
      <c r="H223" s="10">
        <f t="shared" si="41"/>
        <v>215.57270518804904</v>
      </c>
      <c r="I223" s="10">
        <f t="shared" si="41"/>
        <v>36.697016027470028</v>
      </c>
      <c r="J223" s="10">
        <f t="shared" si="41"/>
        <v>813.11770619857305</v>
      </c>
    </row>
    <row r="224" spans="1:10" x14ac:dyDescent="0.25">
      <c r="A224" s="9" t="s">
        <v>11</v>
      </c>
      <c r="B224" s="10">
        <v>0</v>
      </c>
      <c r="C224" s="10">
        <v>0</v>
      </c>
      <c r="D224" s="10">
        <v>21.79531873994376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f>SUM(B224:I224)</f>
        <v>21.79531873994376</v>
      </c>
    </row>
    <row r="225" spans="1:10" x14ac:dyDescent="0.25">
      <c r="A225" s="6" t="s">
        <v>12</v>
      </c>
      <c r="B225" s="7">
        <f>B223+B224</f>
        <v>0</v>
      </c>
      <c r="C225" s="7">
        <f t="shared" ref="C225:J225" si="42">C223+C224</f>
        <v>0</v>
      </c>
      <c r="D225" s="7">
        <f t="shared" si="42"/>
        <v>535.99289392339347</v>
      </c>
      <c r="E225" s="7">
        <f t="shared" si="42"/>
        <v>0</v>
      </c>
      <c r="F225" s="7">
        <f t="shared" si="42"/>
        <v>0</v>
      </c>
      <c r="G225" s="7">
        <v>46.650409799604475</v>
      </c>
      <c r="H225" s="7">
        <f t="shared" si="42"/>
        <v>215.57270518804904</v>
      </c>
      <c r="I225" s="7">
        <f t="shared" si="42"/>
        <v>36.697016027470028</v>
      </c>
      <c r="J225" s="7">
        <f t="shared" si="42"/>
        <v>834.91302493851686</v>
      </c>
    </row>
    <row r="226" spans="1:10" x14ac:dyDescent="0.25">
      <c r="A226" s="4" t="s">
        <v>39</v>
      </c>
      <c r="B226" s="4"/>
      <c r="C226" s="4"/>
      <c r="D226" s="4"/>
      <c r="E226" s="4"/>
      <c r="F226" s="4"/>
      <c r="G226" s="4"/>
      <c r="H226" s="4"/>
      <c r="I226" s="4"/>
      <c r="J226" s="4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showGridLines="0" workbookViewId="0">
      <selection activeCell="A229" sqref="A229"/>
    </sheetView>
  </sheetViews>
  <sheetFormatPr baseColWidth="10" defaultColWidth="9.140625" defaultRowHeight="15" x14ac:dyDescent="0.25"/>
  <cols>
    <col min="1" max="1" width="45.42578125" bestFit="1" customWidth="1"/>
    <col min="2" max="2" width="9.28515625" bestFit="1" customWidth="1"/>
    <col min="3" max="3" width="9.42578125" bestFit="1" customWidth="1"/>
    <col min="4" max="4" width="10.28515625" bestFit="1" customWidth="1"/>
    <col min="5" max="5" width="9.42578125" bestFit="1" customWidth="1"/>
    <col min="6" max="6" width="9.28515625" bestFit="1" customWidth="1"/>
    <col min="7" max="7" width="9.42578125" bestFit="1" customWidth="1"/>
    <col min="8" max="8" width="10.28515625" bestFit="1" customWidth="1"/>
    <col min="9" max="9" width="9.28515625" bestFit="1" customWidth="1"/>
    <col min="10" max="10" width="10.42578125" bestFit="1" customWidth="1"/>
  </cols>
  <sheetData>
    <row r="1" spans="1:10" ht="23.25" x14ac:dyDescent="0.35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</row>
    <row r="4" spans="1:10" x14ac:dyDescent="0.25">
      <c r="B4" s="2" t="s">
        <v>44</v>
      </c>
    </row>
    <row r="5" spans="1:10" x14ac:dyDescent="0.25">
      <c r="B5" t="s">
        <v>29</v>
      </c>
    </row>
    <row r="6" spans="1:10" x14ac:dyDescent="0.25">
      <c r="B6" t="s">
        <v>42</v>
      </c>
    </row>
    <row r="8" spans="1:10" ht="60" x14ac:dyDescent="0.25">
      <c r="A8" s="3"/>
      <c r="B8" s="13" t="s">
        <v>16</v>
      </c>
      <c r="C8" s="13" t="s">
        <v>30</v>
      </c>
      <c r="D8" s="13" t="s">
        <v>31</v>
      </c>
      <c r="E8" s="13" t="s">
        <v>15</v>
      </c>
      <c r="F8" s="13" t="s">
        <v>32</v>
      </c>
      <c r="G8" s="13" t="s">
        <v>33</v>
      </c>
      <c r="H8" s="13" t="s">
        <v>21</v>
      </c>
      <c r="I8" s="13" t="s">
        <v>34</v>
      </c>
      <c r="J8" s="13" t="s">
        <v>22</v>
      </c>
    </row>
    <row r="9" spans="1:10" x14ac:dyDescent="0.25">
      <c r="A9" s="4" t="s">
        <v>0</v>
      </c>
      <c r="B9" s="5">
        <v>0</v>
      </c>
      <c r="C9" s="5">
        <v>0</v>
      </c>
      <c r="D9" s="5">
        <v>0</v>
      </c>
      <c r="E9" s="5">
        <v>0</v>
      </c>
      <c r="F9" s="5">
        <f>F10+F11+F12</f>
        <v>10.447205503009458</v>
      </c>
      <c r="G9" s="5">
        <v>73.778616026822107</v>
      </c>
      <c r="H9" s="5">
        <v>0</v>
      </c>
      <c r="I9" s="5">
        <v>0</v>
      </c>
      <c r="J9" s="5">
        <f>SUM(B9:I9)</f>
        <v>84.225821529831563</v>
      </c>
    </row>
    <row r="10" spans="1:10" x14ac:dyDescent="0.25">
      <c r="A10" s="4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f t="shared" ref="J10:J12" si="0">SUM(B10:I10)</f>
        <v>0</v>
      </c>
    </row>
    <row r="11" spans="1:10" x14ac:dyDescent="0.25">
      <c r="A11" s="4" t="s">
        <v>40</v>
      </c>
      <c r="B11" s="5">
        <v>0</v>
      </c>
      <c r="C11" s="5">
        <v>0</v>
      </c>
      <c r="D11" s="5">
        <v>0</v>
      </c>
      <c r="E11" s="5">
        <v>0</v>
      </c>
      <c r="F11" s="5">
        <v>3.9579535683576954</v>
      </c>
      <c r="G11" s="5">
        <v>0</v>
      </c>
      <c r="H11" s="5">
        <v>0</v>
      </c>
      <c r="I11" s="5">
        <v>0</v>
      </c>
      <c r="J11" s="5">
        <f t="shared" si="0"/>
        <v>3.9579535683576954</v>
      </c>
    </row>
    <row r="12" spans="1:10" x14ac:dyDescent="0.25">
      <c r="A12" s="4" t="s">
        <v>20</v>
      </c>
      <c r="B12" s="5">
        <v>0</v>
      </c>
      <c r="C12" s="5">
        <v>0</v>
      </c>
      <c r="D12" s="5">
        <v>0</v>
      </c>
      <c r="E12" s="5">
        <v>0</v>
      </c>
      <c r="F12" s="5">
        <v>6.4892519346517625</v>
      </c>
      <c r="G12" s="5">
        <v>0</v>
      </c>
      <c r="H12" s="5">
        <v>0</v>
      </c>
      <c r="I12" s="5">
        <v>0</v>
      </c>
      <c r="J12" s="5">
        <f t="shared" si="0"/>
        <v>6.4892519346517625</v>
      </c>
    </row>
    <row r="13" spans="1:10" x14ac:dyDescent="0.25">
      <c r="A13" s="4" t="s">
        <v>1</v>
      </c>
      <c r="B13" s="5">
        <v>0</v>
      </c>
      <c r="C13" s="5">
        <v>462.64549499999998</v>
      </c>
      <c r="D13" s="5">
        <v>427.5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>SUM(B13:I13)</f>
        <v>890.14549499999998</v>
      </c>
    </row>
    <row r="14" spans="1:10" x14ac:dyDescent="0.25">
      <c r="A14" s="4" t="s">
        <v>2</v>
      </c>
      <c r="B14" s="5">
        <v>0</v>
      </c>
      <c r="C14" s="5">
        <v>0</v>
      </c>
      <c r="D14" s="5">
        <v>-206.5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>SUM(B14:I14)</f>
        <v>-206.5</v>
      </c>
    </row>
    <row r="15" spans="1:10" x14ac:dyDescent="0.25">
      <c r="A15" s="4" t="s">
        <v>17</v>
      </c>
      <c r="B15" s="5">
        <v>0</v>
      </c>
      <c r="C15" s="5">
        <v>0</v>
      </c>
      <c r="D15" s="5">
        <v>-6.3886259576917617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f>SUM(B15:I15)</f>
        <v>-6.3886259576917617</v>
      </c>
    </row>
    <row r="16" spans="1:10" x14ac:dyDescent="0.25">
      <c r="A16" s="4" t="s">
        <v>18</v>
      </c>
      <c r="B16" s="5">
        <v>0</v>
      </c>
      <c r="C16" s="5">
        <v>0</v>
      </c>
      <c r="D16" s="5">
        <v>-107.72059079162335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f>SUM(B16:I16)</f>
        <v>-107.72059079162335</v>
      </c>
    </row>
    <row r="17" spans="1:10" x14ac:dyDescent="0.25">
      <c r="A17" s="4" t="s">
        <v>23</v>
      </c>
      <c r="B17" s="5">
        <v>0</v>
      </c>
      <c r="C17" s="5">
        <v>-15.36569999999999</v>
      </c>
      <c r="D17" s="5">
        <v>-6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f>SUM(B17:I17)</f>
        <v>-21.36569999999999</v>
      </c>
    </row>
    <row r="18" spans="1:10" x14ac:dyDescent="0.25">
      <c r="A18" s="6" t="s">
        <v>24</v>
      </c>
      <c r="B18" s="7">
        <f t="shared" ref="B18:J18" si="1">B9+B13+B14+B15+B16+B17</f>
        <v>0</v>
      </c>
      <c r="C18" s="7">
        <f t="shared" si="1"/>
        <v>447.27979499999998</v>
      </c>
      <c r="D18" s="7">
        <f t="shared" si="1"/>
        <v>100.89078325068488</v>
      </c>
      <c r="E18" s="7">
        <f t="shared" si="1"/>
        <v>0</v>
      </c>
      <c r="F18" s="7">
        <f t="shared" si="1"/>
        <v>10.447205503009458</v>
      </c>
      <c r="G18" s="7">
        <v>73.778616026822107</v>
      </c>
      <c r="H18" s="7">
        <f t="shared" si="1"/>
        <v>0</v>
      </c>
      <c r="I18" s="7">
        <f t="shared" si="1"/>
        <v>0</v>
      </c>
      <c r="J18" s="7">
        <f t="shared" si="1"/>
        <v>632.39639978051662</v>
      </c>
    </row>
    <row r="19" spans="1:10" x14ac:dyDescent="0.25">
      <c r="A19" s="4" t="s">
        <v>3</v>
      </c>
      <c r="B19" s="5">
        <v>0</v>
      </c>
      <c r="C19" s="5">
        <f>C18-SUM(C20:C24)-C33</f>
        <v>11.241819000000021</v>
      </c>
      <c r="D19" s="5">
        <f>D18-SUM(D20:D24)-D33</f>
        <v>-67.584250099835117</v>
      </c>
      <c r="E19" s="5">
        <v>0</v>
      </c>
      <c r="F19" s="5">
        <v>0</v>
      </c>
      <c r="G19" s="5">
        <v>0</v>
      </c>
      <c r="H19" s="5">
        <f>-(H31+H20)-H24-H23</f>
        <v>10.920243573916313</v>
      </c>
      <c r="I19" s="5">
        <v>0</v>
      </c>
      <c r="J19" s="5">
        <f t="shared" ref="J19:J24" si="2">SUM(B19:I19)</f>
        <v>-45.422187525918787</v>
      </c>
    </row>
    <row r="20" spans="1:10" x14ac:dyDescent="0.25">
      <c r="A20" s="4" t="s">
        <v>41</v>
      </c>
      <c r="B20" s="5">
        <v>0</v>
      </c>
      <c r="C20" s="5">
        <v>0</v>
      </c>
      <c r="D20" s="5">
        <v>245.09720367044497</v>
      </c>
      <c r="E20" s="5">
        <v>0</v>
      </c>
      <c r="F20" s="5">
        <f>F9</f>
        <v>10.447205503009458</v>
      </c>
      <c r="G20" s="5">
        <v>61.094708765176264</v>
      </c>
      <c r="H20" s="5">
        <f>-130.419195755804-F20</f>
        <v>-140.86640125881345</v>
      </c>
      <c r="I20" s="5">
        <v>0</v>
      </c>
      <c r="J20" s="5">
        <f t="shared" si="2"/>
        <v>175.77271667981725</v>
      </c>
    </row>
    <row r="21" spans="1:10" x14ac:dyDescent="0.25">
      <c r="A21" s="4" t="s">
        <v>25</v>
      </c>
      <c r="B21" s="5">
        <v>0</v>
      </c>
      <c r="C21" s="5">
        <f>427.439376+52.4925422</f>
        <v>479.93191819999998</v>
      </c>
      <c r="D21" s="5">
        <v>-477.85770980000001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f t="shared" si="2"/>
        <v>2.074208399999975</v>
      </c>
    </row>
    <row r="22" spans="1:10" x14ac:dyDescent="0.25">
      <c r="A22" s="4" t="s">
        <v>26</v>
      </c>
      <c r="B22" s="5">
        <v>0</v>
      </c>
      <c r="C22" s="5">
        <v>-43.893942199999998</v>
      </c>
      <c r="D22" s="5">
        <v>43.893942199999998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f t="shared" si="2"/>
        <v>0</v>
      </c>
    </row>
    <row r="23" spans="1:10" x14ac:dyDescent="0.25">
      <c r="A23" s="4" t="s">
        <v>13</v>
      </c>
      <c r="B23" s="5">
        <v>0</v>
      </c>
      <c r="C23" s="5">
        <v>0</v>
      </c>
      <c r="D23" s="5">
        <v>41.445830799999996</v>
      </c>
      <c r="E23" s="5">
        <v>0</v>
      </c>
      <c r="F23" s="5">
        <v>0</v>
      </c>
      <c r="G23" s="5">
        <v>0</v>
      </c>
      <c r="H23" s="5">
        <v>1.5348302723102716</v>
      </c>
      <c r="I23" s="5">
        <v>0</v>
      </c>
      <c r="J23" s="5">
        <f t="shared" si="2"/>
        <v>42.980661072310269</v>
      </c>
    </row>
    <row r="24" spans="1:10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8">
        <v>11.174465896333414</v>
      </c>
      <c r="I24" s="5">
        <v>0</v>
      </c>
      <c r="J24" s="5">
        <f t="shared" si="2"/>
        <v>11.174465896333414</v>
      </c>
    </row>
    <row r="25" spans="1:10" x14ac:dyDescent="0.25">
      <c r="A25" s="6" t="s">
        <v>4</v>
      </c>
      <c r="B25" s="7">
        <f>B19+B20+B21+B22+B23+B24</f>
        <v>0</v>
      </c>
      <c r="C25" s="7">
        <f t="shared" ref="C25:J25" si="3">C19+C20+C21+C22+C23+C24</f>
        <v>447.27979500000004</v>
      </c>
      <c r="D25" s="7">
        <f t="shared" si="3"/>
        <v>-215.00498322939012</v>
      </c>
      <c r="E25" s="7">
        <f t="shared" si="3"/>
        <v>0</v>
      </c>
      <c r="F25" s="7">
        <f t="shared" si="3"/>
        <v>10.447205503009458</v>
      </c>
      <c r="G25" s="7">
        <v>61.094708765176264</v>
      </c>
      <c r="H25" s="7">
        <f t="shared" si="3"/>
        <v>-117.23686151625346</v>
      </c>
      <c r="I25" s="7">
        <f t="shared" si="3"/>
        <v>0</v>
      </c>
      <c r="J25" s="7">
        <f t="shared" si="3"/>
        <v>186.5798645225421</v>
      </c>
    </row>
    <row r="26" spans="1:10" x14ac:dyDescent="0.25">
      <c r="A26" s="4" t="s">
        <v>5</v>
      </c>
      <c r="B26" s="5">
        <v>0</v>
      </c>
      <c r="C26" s="5">
        <v>0</v>
      </c>
      <c r="D26" s="5">
        <v>21.630695497253072</v>
      </c>
      <c r="E26" s="5">
        <v>0</v>
      </c>
      <c r="F26" s="5">
        <v>0</v>
      </c>
      <c r="G26" s="5">
        <v>1.8644479999999979</v>
      </c>
      <c r="H26" s="8">
        <v>10.717987151388392</v>
      </c>
      <c r="I26" s="5">
        <v>0</v>
      </c>
      <c r="J26" s="5">
        <f>SUM(B26:I26)</f>
        <v>34.213130648641467</v>
      </c>
    </row>
    <row r="27" spans="1:10" x14ac:dyDescent="0.25">
      <c r="A27" s="4" t="s">
        <v>6</v>
      </c>
      <c r="B27" s="5">
        <v>0</v>
      </c>
      <c r="C27" s="5">
        <v>0</v>
      </c>
      <c r="D27" s="5">
        <v>261.96221990541699</v>
      </c>
      <c r="E27" s="5">
        <v>0</v>
      </c>
      <c r="F27" s="5">
        <v>0</v>
      </c>
      <c r="G27" s="5">
        <v>0</v>
      </c>
      <c r="H27" s="8">
        <v>0</v>
      </c>
      <c r="I27" s="5">
        <v>0</v>
      </c>
      <c r="J27" s="5">
        <f>SUM(B27:I27)</f>
        <v>261.96221990541699</v>
      </c>
    </row>
    <row r="28" spans="1:10" x14ac:dyDescent="0.25">
      <c r="A28" s="4" t="s">
        <v>7</v>
      </c>
      <c r="B28" s="5">
        <v>0</v>
      </c>
      <c r="C28" s="5">
        <v>0</v>
      </c>
      <c r="D28" s="5">
        <v>6.159228879724707</v>
      </c>
      <c r="E28" s="5">
        <v>0</v>
      </c>
      <c r="F28" s="5">
        <v>0</v>
      </c>
      <c r="G28" s="5">
        <v>8.2696740000000002</v>
      </c>
      <c r="H28" s="8">
        <v>50.174099828030947</v>
      </c>
      <c r="I28" s="5">
        <v>0</v>
      </c>
      <c r="J28" s="5">
        <f>SUM(B28:I28)</f>
        <v>64.60300270775565</v>
      </c>
    </row>
    <row r="29" spans="1:10" x14ac:dyDescent="0.25">
      <c r="A29" s="4" t="s">
        <v>8</v>
      </c>
      <c r="B29" s="5">
        <v>0</v>
      </c>
      <c r="C29" s="5">
        <v>0</v>
      </c>
      <c r="D29" s="5">
        <v>5.7582566638005153</v>
      </c>
      <c r="E29" s="5">
        <v>0</v>
      </c>
      <c r="F29" s="5">
        <v>0</v>
      </c>
      <c r="G29" s="5">
        <v>2.5497852616458467</v>
      </c>
      <c r="H29" s="8">
        <v>55.319382640299651</v>
      </c>
      <c r="I29" s="5">
        <v>0</v>
      </c>
      <c r="J29" s="5">
        <f>SUM(B29:I29)</f>
        <v>63.627424565746011</v>
      </c>
    </row>
    <row r="30" spans="1:10" x14ac:dyDescent="0.25">
      <c r="A30" s="4" t="s">
        <v>9</v>
      </c>
      <c r="B30" s="5">
        <v>0</v>
      </c>
      <c r="C30" s="5">
        <v>0</v>
      </c>
      <c r="D30" s="5">
        <v>12.103204557179708</v>
      </c>
      <c r="E30" s="5">
        <v>0</v>
      </c>
      <c r="F30" s="5">
        <v>0</v>
      </c>
      <c r="G30" s="5">
        <v>0</v>
      </c>
      <c r="H30" s="8">
        <v>1.025391896534454</v>
      </c>
      <c r="I30" s="5">
        <v>0</v>
      </c>
      <c r="J30" s="5">
        <f>SUM(B30:I30)</f>
        <v>13.128596453714163</v>
      </c>
    </row>
    <row r="31" spans="1:10" x14ac:dyDescent="0.25">
      <c r="A31" s="9" t="s">
        <v>10</v>
      </c>
      <c r="B31" s="10">
        <f>B26+B27+B28+B29+B30</f>
        <v>0</v>
      </c>
      <c r="C31" s="10">
        <f t="shared" ref="C31:J31" si="4">C26+C27+C28+C29+C30</f>
        <v>0</v>
      </c>
      <c r="D31" s="10">
        <f t="shared" si="4"/>
        <v>307.61360550337503</v>
      </c>
      <c r="E31" s="10">
        <f t="shared" si="4"/>
        <v>0</v>
      </c>
      <c r="F31" s="10">
        <f t="shared" si="4"/>
        <v>0</v>
      </c>
      <c r="G31" s="10">
        <v>12.683907261645846</v>
      </c>
      <c r="H31" s="10">
        <f t="shared" si="4"/>
        <v>117.23686151625346</v>
      </c>
      <c r="I31" s="10">
        <f t="shared" si="4"/>
        <v>0</v>
      </c>
      <c r="J31" s="10">
        <f t="shared" si="4"/>
        <v>437.53437428127432</v>
      </c>
    </row>
    <row r="32" spans="1:10" x14ac:dyDescent="0.25">
      <c r="A32" s="9" t="s">
        <v>11</v>
      </c>
      <c r="B32" s="10">
        <v>0</v>
      </c>
      <c r="C32" s="10">
        <v>0</v>
      </c>
      <c r="D32" s="10">
        <v>8.2821609767000002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>SUM(B32:I32)</f>
        <v>8.2821609767000002</v>
      </c>
    </row>
    <row r="33" spans="1:10" x14ac:dyDescent="0.25">
      <c r="A33" s="6" t="s">
        <v>12</v>
      </c>
      <c r="B33" s="7">
        <f>B31+B32</f>
        <v>0</v>
      </c>
      <c r="C33" s="7">
        <f t="shared" ref="C33:J33" si="5">C31+C32</f>
        <v>0</v>
      </c>
      <c r="D33" s="7">
        <f t="shared" si="5"/>
        <v>315.89576648007505</v>
      </c>
      <c r="E33" s="7">
        <f t="shared" si="5"/>
        <v>0</v>
      </c>
      <c r="F33" s="7">
        <f t="shared" si="5"/>
        <v>0</v>
      </c>
      <c r="G33" s="7">
        <v>12.683907261645846</v>
      </c>
      <c r="H33" s="7">
        <f t="shared" si="5"/>
        <v>117.23686151625346</v>
      </c>
      <c r="I33" s="7">
        <f t="shared" si="5"/>
        <v>0</v>
      </c>
      <c r="J33" s="7">
        <f t="shared" si="5"/>
        <v>445.81653525797435</v>
      </c>
    </row>
    <row r="34" spans="1:10" x14ac:dyDescent="0.25">
      <c r="A34" s="4" t="s">
        <v>39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 t="s">
        <v>35</v>
      </c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 t="s">
        <v>29</v>
      </c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 t="s">
        <v>42</v>
      </c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60" x14ac:dyDescent="0.25">
      <c r="A40" s="6"/>
      <c r="B40" s="11" t="s">
        <v>16</v>
      </c>
      <c r="C40" s="11" t="s">
        <v>30</v>
      </c>
      <c r="D40" s="11" t="s">
        <v>31</v>
      </c>
      <c r="E40" s="11" t="s">
        <v>15</v>
      </c>
      <c r="F40" s="11" t="s">
        <v>32</v>
      </c>
      <c r="G40" s="11" t="s">
        <v>33</v>
      </c>
      <c r="H40" s="11" t="s">
        <v>21</v>
      </c>
      <c r="I40" s="11" t="s">
        <v>34</v>
      </c>
      <c r="J40" s="11" t="s">
        <v>22</v>
      </c>
    </row>
    <row r="41" spans="1:10" x14ac:dyDescent="0.25">
      <c r="A41" s="4" t="s">
        <v>0</v>
      </c>
      <c r="B41" s="5">
        <v>0</v>
      </c>
      <c r="C41" s="5">
        <v>0</v>
      </c>
      <c r="D41" s="5">
        <v>0</v>
      </c>
      <c r="E41" s="5">
        <v>0</v>
      </c>
      <c r="F41" s="5">
        <v>7.0889939810834051</v>
      </c>
      <c r="G41" s="5">
        <v>45.300920965434216</v>
      </c>
      <c r="H41" s="5">
        <v>0</v>
      </c>
      <c r="I41" s="5">
        <v>0</v>
      </c>
      <c r="J41" s="5">
        <f>SUM(B41:I41)</f>
        <v>52.389914946517621</v>
      </c>
    </row>
    <row r="42" spans="1:10" x14ac:dyDescent="0.25">
      <c r="A42" s="4" t="s">
        <v>19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 t="shared" ref="J42:J44" si="6">SUM(B42:I42)</f>
        <v>0</v>
      </c>
    </row>
    <row r="43" spans="1:10" x14ac:dyDescent="0.25">
      <c r="A43" s="4" t="s">
        <v>40</v>
      </c>
      <c r="B43" s="5">
        <v>0</v>
      </c>
      <c r="C43" s="5">
        <v>0</v>
      </c>
      <c r="D43" s="5">
        <v>0</v>
      </c>
      <c r="E43" s="5">
        <v>0</v>
      </c>
      <c r="F43" s="5">
        <v>0.91212381771281181</v>
      </c>
      <c r="G43" s="5">
        <v>0</v>
      </c>
      <c r="H43" s="5">
        <v>0</v>
      </c>
      <c r="I43" s="5">
        <v>0</v>
      </c>
      <c r="J43" s="5">
        <f t="shared" si="6"/>
        <v>0.91212381771281181</v>
      </c>
    </row>
    <row r="44" spans="1:10" x14ac:dyDescent="0.25">
      <c r="A44" s="4" t="s">
        <v>20</v>
      </c>
      <c r="B44" s="5">
        <v>0</v>
      </c>
      <c r="C44" s="5">
        <v>0</v>
      </c>
      <c r="D44" s="5">
        <v>0</v>
      </c>
      <c r="E44" s="5">
        <v>0</v>
      </c>
      <c r="F44" s="5">
        <v>6.1768701633705936</v>
      </c>
      <c r="G44" s="5">
        <v>0</v>
      </c>
      <c r="H44" s="5">
        <v>0</v>
      </c>
      <c r="I44" s="5">
        <v>0</v>
      </c>
      <c r="J44" s="5">
        <f t="shared" si="6"/>
        <v>6.1768701633705936</v>
      </c>
    </row>
    <row r="45" spans="1:10" x14ac:dyDescent="0.25">
      <c r="A45" s="4" t="s">
        <v>1</v>
      </c>
      <c r="B45" s="5">
        <v>0</v>
      </c>
      <c r="C45" s="5">
        <v>389.43863400000004</v>
      </c>
      <c r="D45" s="5">
        <v>527.47346794019995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f>SUM(B45:I45)</f>
        <v>916.91210194020005</v>
      </c>
    </row>
    <row r="46" spans="1:10" x14ac:dyDescent="0.25">
      <c r="A46" s="4" t="s">
        <v>2</v>
      </c>
      <c r="B46" s="5">
        <v>0</v>
      </c>
      <c r="C46" s="5">
        <v>0</v>
      </c>
      <c r="D46" s="5">
        <v>-188.33842201810003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f>SUM(B46:I46)</f>
        <v>-188.33842201810003</v>
      </c>
    </row>
    <row r="47" spans="1:10" x14ac:dyDescent="0.25">
      <c r="A47" s="4" t="s">
        <v>17</v>
      </c>
      <c r="B47" s="5">
        <v>0</v>
      </c>
      <c r="C47" s="5">
        <v>0</v>
      </c>
      <c r="D47" s="5">
        <v>-8.5986000000000011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f>SUM(B47:I47)</f>
        <v>-8.5986000000000011</v>
      </c>
    </row>
    <row r="48" spans="1:10" x14ac:dyDescent="0.25">
      <c r="A48" s="4" t="s">
        <v>18</v>
      </c>
      <c r="B48" s="5">
        <v>0</v>
      </c>
      <c r="C48" s="5">
        <v>0</v>
      </c>
      <c r="D48" s="5">
        <v>-105.51706099999998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f>SUM(B48:I48)</f>
        <v>-105.51706099999998</v>
      </c>
    </row>
    <row r="49" spans="1:10" x14ac:dyDescent="0.25">
      <c r="A49" s="4" t="s">
        <v>23</v>
      </c>
      <c r="B49" s="5">
        <v>0</v>
      </c>
      <c r="C49" s="5">
        <v>29.632200000000001</v>
      </c>
      <c r="D49" s="5">
        <v>19.136939441183468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f>SUM(B49:I49)</f>
        <v>48.769139441183469</v>
      </c>
    </row>
    <row r="50" spans="1:10" x14ac:dyDescent="0.25">
      <c r="A50" s="6" t="s">
        <v>24</v>
      </c>
      <c r="B50" s="7">
        <f t="shared" ref="B50:J50" si="7">B41+B45+B46+B47+B48+B49</f>
        <v>0</v>
      </c>
      <c r="C50" s="7">
        <f t="shared" si="7"/>
        <v>419.07083400000005</v>
      </c>
      <c r="D50" s="7">
        <f t="shared" si="7"/>
        <v>244.15632436328346</v>
      </c>
      <c r="E50" s="7">
        <f t="shared" si="7"/>
        <v>0</v>
      </c>
      <c r="F50" s="7">
        <f t="shared" si="7"/>
        <v>7.0889939810834051</v>
      </c>
      <c r="G50" s="7">
        <v>45.300920965434216</v>
      </c>
      <c r="H50" s="7">
        <f t="shared" si="7"/>
        <v>0</v>
      </c>
      <c r="I50" s="7">
        <f t="shared" si="7"/>
        <v>0</v>
      </c>
      <c r="J50" s="7">
        <f t="shared" si="7"/>
        <v>715.61707330980107</v>
      </c>
    </row>
    <row r="51" spans="1:10" x14ac:dyDescent="0.25">
      <c r="A51" s="4" t="s">
        <v>3</v>
      </c>
      <c r="B51" s="5">
        <v>0</v>
      </c>
      <c r="C51" s="5">
        <v>0</v>
      </c>
      <c r="D51" s="5">
        <v>-2.8083411521887172</v>
      </c>
      <c r="E51" s="5">
        <v>0</v>
      </c>
      <c r="F51" s="5">
        <v>0</v>
      </c>
      <c r="G51" s="5">
        <v>0</v>
      </c>
      <c r="H51" s="5">
        <f>-(H63+H52)-H56-H55</f>
        <v>0.36361203298868006</v>
      </c>
      <c r="I51" s="5">
        <v>0</v>
      </c>
      <c r="J51" s="5">
        <f t="shared" ref="J51:J56" si="8">SUM(B51:I51)</f>
        <v>-2.4447291192000371</v>
      </c>
    </row>
    <row r="52" spans="1:10" x14ac:dyDescent="0.25">
      <c r="A52" s="4" t="s">
        <v>41</v>
      </c>
      <c r="B52" s="5">
        <v>0</v>
      </c>
      <c r="C52" s="5">
        <v>0</v>
      </c>
      <c r="D52" s="5">
        <v>289.85936562920818</v>
      </c>
      <c r="E52" s="5">
        <v>0</v>
      </c>
      <c r="F52" s="5">
        <v>7.0889939810834051</v>
      </c>
      <c r="G52" s="5">
        <v>35.052398965434222</v>
      </c>
      <c r="H52" s="5">
        <f>-123.5277-F52</f>
        <v>-130.61669398108342</v>
      </c>
      <c r="I52" s="5">
        <v>0</v>
      </c>
      <c r="J52" s="5">
        <f t="shared" si="8"/>
        <v>201.38406459464244</v>
      </c>
    </row>
    <row r="53" spans="1:10" x14ac:dyDescent="0.25">
      <c r="A53" s="4" t="s">
        <v>25</v>
      </c>
      <c r="B53" s="5">
        <v>0</v>
      </c>
      <c r="C53" s="5">
        <v>460.83180000000004</v>
      </c>
      <c r="D53" s="5">
        <v>-413.42484110000004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f t="shared" si="8"/>
        <v>47.406958900000006</v>
      </c>
    </row>
    <row r="54" spans="1:10" x14ac:dyDescent="0.25">
      <c r="A54" s="4" t="s">
        <v>26</v>
      </c>
      <c r="B54" s="5">
        <v>0</v>
      </c>
      <c r="C54" s="5">
        <v>-64.333472499999999</v>
      </c>
      <c r="D54" s="5">
        <v>64.333472499999999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f t="shared" si="8"/>
        <v>0</v>
      </c>
    </row>
    <row r="55" spans="1:10" x14ac:dyDescent="0.25">
      <c r="A55" s="4" t="s">
        <v>13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1.4887332067504175</v>
      </c>
      <c r="I55" s="5">
        <v>0</v>
      </c>
      <c r="J55" s="5">
        <f t="shared" si="8"/>
        <v>1.4887332067504175</v>
      </c>
    </row>
    <row r="56" spans="1:10" x14ac:dyDescent="0.25">
      <c r="A56" s="4" t="s">
        <v>14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8">
        <v>11.075385019040109</v>
      </c>
      <c r="I56" s="5">
        <v>0</v>
      </c>
      <c r="J56" s="5">
        <f t="shared" si="8"/>
        <v>11.075385019040109</v>
      </c>
    </row>
    <row r="57" spans="1:10" x14ac:dyDescent="0.25">
      <c r="A57" s="6" t="s">
        <v>4</v>
      </c>
      <c r="B57" s="7">
        <f>B51+B52+B53+B54+B55+B56</f>
        <v>0</v>
      </c>
      <c r="C57" s="7">
        <f t="shared" ref="C57:J57" si="9">C51+C52+C53+C54+C55+C56</f>
        <v>396.49832750000007</v>
      </c>
      <c r="D57" s="7">
        <f t="shared" si="9"/>
        <v>-62.040344122980542</v>
      </c>
      <c r="E57" s="7">
        <f t="shared" si="9"/>
        <v>0</v>
      </c>
      <c r="F57" s="7">
        <f t="shared" si="9"/>
        <v>7.0889939810834051</v>
      </c>
      <c r="G57" s="7">
        <v>35.052398965434222</v>
      </c>
      <c r="H57" s="7">
        <f t="shared" si="9"/>
        <v>-117.68896372230421</v>
      </c>
      <c r="I57" s="7">
        <f t="shared" si="9"/>
        <v>0</v>
      </c>
      <c r="J57" s="7">
        <f t="shared" si="9"/>
        <v>258.91041260123291</v>
      </c>
    </row>
    <row r="58" spans="1:10" x14ac:dyDescent="0.25">
      <c r="A58" s="4" t="s">
        <v>5</v>
      </c>
      <c r="B58" s="5">
        <v>0</v>
      </c>
      <c r="C58" s="5">
        <v>0</v>
      </c>
      <c r="D58" s="5">
        <v>28.735858709563995</v>
      </c>
      <c r="E58" s="5">
        <v>0</v>
      </c>
      <c r="F58" s="5">
        <v>0</v>
      </c>
      <c r="G58" s="5">
        <v>2.6969479999999986</v>
      </c>
      <c r="H58" s="8">
        <v>9.1542423538275148</v>
      </c>
      <c r="I58" s="5">
        <v>0</v>
      </c>
      <c r="J58" s="5">
        <f>SUM(B58:I58)</f>
        <v>40.587049063391511</v>
      </c>
    </row>
    <row r="59" spans="1:10" x14ac:dyDescent="0.25">
      <c r="A59" s="4" t="s">
        <v>6</v>
      </c>
      <c r="B59" s="5">
        <v>0</v>
      </c>
      <c r="C59" s="5">
        <v>0</v>
      </c>
      <c r="D59" s="5">
        <v>230.41214430000002</v>
      </c>
      <c r="E59" s="5">
        <v>0</v>
      </c>
      <c r="F59" s="5">
        <v>0</v>
      </c>
      <c r="G59" s="5">
        <v>0</v>
      </c>
      <c r="H59" s="8">
        <v>0</v>
      </c>
      <c r="I59" s="5">
        <v>0</v>
      </c>
      <c r="J59" s="5">
        <f>SUM(B59:I59)</f>
        <v>230.41214430000002</v>
      </c>
    </row>
    <row r="60" spans="1:10" x14ac:dyDescent="0.25">
      <c r="A60" s="4" t="s">
        <v>7</v>
      </c>
      <c r="B60" s="5">
        <v>0</v>
      </c>
      <c r="C60" s="5">
        <v>0</v>
      </c>
      <c r="D60" s="5">
        <v>12.394675200000002</v>
      </c>
      <c r="E60" s="5">
        <v>0</v>
      </c>
      <c r="F60" s="5">
        <v>0</v>
      </c>
      <c r="G60" s="5">
        <v>7.4936959999999999</v>
      </c>
      <c r="H60" s="8">
        <v>50.682987790197757</v>
      </c>
      <c r="I60" s="5">
        <v>0</v>
      </c>
      <c r="J60" s="5">
        <f>SUM(B60:I60)</f>
        <v>70.571358990197751</v>
      </c>
    </row>
    <row r="61" spans="1:10" x14ac:dyDescent="0.25">
      <c r="A61" s="4" t="s">
        <v>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5.7877999999999992E-2</v>
      </c>
      <c r="H61" s="8">
        <v>56.972957107479793</v>
      </c>
      <c r="I61" s="5">
        <v>0</v>
      </c>
      <c r="J61" s="5">
        <f>SUM(B61:I61)</f>
        <v>57.030835107479795</v>
      </c>
    </row>
    <row r="62" spans="1:10" x14ac:dyDescent="0.25">
      <c r="A62" s="4" t="s">
        <v>9</v>
      </c>
      <c r="B62" s="5">
        <v>0</v>
      </c>
      <c r="C62" s="5">
        <v>0</v>
      </c>
      <c r="D62" s="5">
        <v>26.371829300000002</v>
      </c>
      <c r="E62" s="5">
        <v>0</v>
      </c>
      <c r="F62" s="5">
        <v>0</v>
      </c>
      <c r="G62" s="5">
        <v>0</v>
      </c>
      <c r="H62" s="8">
        <v>0.87877647079915733</v>
      </c>
      <c r="I62" s="5">
        <v>0</v>
      </c>
      <c r="J62" s="5">
        <f>SUM(B62:I62)</f>
        <v>27.250605770799158</v>
      </c>
    </row>
    <row r="63" spans="1:10" x14ac:dyDescent="0.25">
      <c r="A63" s="9" t="s">
        <v>10</v>
      </c>
      <c r="B63" s="10">
        <f>B58+B59+B60+B61+B62</f>
        <v>0</v>
      </c>
      <c r="C63" s="10">
        <f t="shared" ref="C63:J63" si="10">C58+C59+C60+C61+C62</f>
        <v>0</v>
      </c>
      <c r="D63" s="10">
        <f t="shared" si="10"/>
        <v>297.91450750956403</v>
      </c>
      <c r="E63" s="10">
        <f t="shared" si="10"/>
        <v>0</v>
      </c>
      <c r="F63" s="10">
        <f t="shared" si="10"/>
        <v>0</v>
      </c>
      <c r="G63" s="10">
        <v>10.248521999999998</v>
      </c>
      <c r="H63" s="10">
        <f t="shared" si="10"/>
        <v>117.68896372230421</v>
      </c>
      <c r="I63" s="10">
        <f t="shared" si="10"/>
        <v>0</v>
      </c>
      <c r="J63" s="10">
        <f t="shared" si="10"/>
        <v>425.85199323186822</v>
      </c>
    </row>
    <row r="64" spans="1:10" x14ac:dyDescent="0.25">
      <c r="A64" s="9" t="s">
        <v>11</v>
      </c>
      <c r="B64" s="10">
        <v>0</v>
      </c>
      <c r="C64" s="10">
        <v>0</v>
      </c>
      <c r="D64" s="10">
        <v>8.2821609767000002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f>SUM(B64:I64)</f>
        <v>8.2821609767000002</v>
      </c>
    </row>
    <row r="65" spans="1:10" x14ac:dyDescent="0.25">
      <c r="A65" s="6" t="s">
        <v>12</v>
      </c>
      <c r="B65" s="7">
        <f>B63+B64</f>
        <v>0</v>
      </c>
      <c r="C65" s="7">
        <f t="shared" ref="C65:J65" si="11">C63+C64</f>
        <v>0</v>
      </c>
      <c r="D65" s="7">
        <f t="shared" si="11"/>
        <v>306.19666848626406</v>
      </c>
      <c r="E65" s="7">
        <f t="shared" si="11"/>
        <v>0</v>
      </c>
      <c r="F65" s="7">
        <f t="shared" si="11"/>
        <v>0</v>
      </c>
      <c r="G65" s="7">
        <v>10.248521999999998</v>
      </c>
      <c r="H65" s="7">
        <f t="shared" si="11"/>
        <v>117.68896372230421</v>
      </c>
      <c r="I65" s="7">
        <f t="shared" si="11"/>
        <v>0</v>
      </c>
      <c r="J65" s="7">
        <f t="shared" si="11"/>
        <v>434.13415420856825</v>
      </c>
    </row>
    <row r="66" spans="1:10" x14ac:dyDescent="0.25">
      <c r="A66" s="4" t="s">
        <v>39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 t="s">
        <v>28</v>
      </c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 t="s">
        <v>29</v>
      </c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 t="s">
        <v>42</v>
      </c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60" x14ac:dyDescent="0.25">
      <c r="A72" s="6"/>
      <c r="B72" s="11" t="s">
        <v>16</v>
      </c>
      <c r="C72" s="11" t="s">
        <v>30</v>
      </c>
      <c r="D72" s="11" t="s">
        <v>31</v>
      </c>
      <c r="E72" s="11" t="s">
        <v>15</v>
      </c>
      <c r="F72" s="11" t="s">
        <v>32</v>
      </c>
      <c r="G72" s="11" t="s">
        <v>33</v>
      </c>
      <c r="H72" s="11" t="s">
        <v>21</v>
      </c>
      <c r="I72" s="11" t="s">
        <v>34</v>
      </c>
      <c r="J72" s="11" t="s">
        <v>22</v>
      </c>
    </row>
    <row r="73" spans="1:10" x14ac:dyDescent="0.25">
      <c r="A73" s="4" t="s">
        <v>0</v>
      </c>
      <c r="B73" s="5">
        <v>0</v>
      </c>
      <c r="C73" s="5">
        <v>0</v>
      </c>
      <c r="D73" s="5">
        <v>0</v>
      </c>
      <c r="E73" s="5">
        <v>0</v>
      </c>
      <c r="F73" s="5">
        <v>7.3002579535683569</v>
      </c>
      <c r="G73" s="5">
        <v>27.279871242906275</v>
      </c>
      <c r="H73" s="5">
        <v>0</v>
      </c>
      <c r="I73" s="5">
        <v>0</v>
      </c>
      <c r="J73" s="5">
        <f>SUM(B73:I73)</f>
        <v>34.58012919647463</v>
      </c>
    </row>
    <row r="74" spans="1:10" x14ac:dyDescent="0.25">
      <c r="A74" s="4" t="s">
        <v>19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f t="shared" ref="J74:J76" si="12">SUM(B74:I74)</f>
        <v>0</v>
      </c>
    </row>
    <row r="75" spans="1:10" x14ac:dyDescent="0.25">
      <c r="A75" s="4" t="s">
        <v>40</v>
      </c>
      <c r="B75" s="5">
        <v>0</v>
      </c>
      <c r="C75" s="5">
        <v>0</v>
      </c>
      <c r="D75" s="5">
        <v>0</v>
      </c>
      <c r="E75" s="5">
        <v>0</v>
      </c>
      <c r="F75" s="5">
        <v>0.74797936371453144</v>
      </c>
      <c r="G75" s="5">
        <v>0</v>
      </c>
      <c r="H75" s="5">
        <v>0</v>
      </c>
      <c r="I75" s="5">
        <v>0</v>
      </c>
      <c r="J75" s="5">
        <f t="shared" si="12"/>
        <v>0.74797936371453144</v>
      </c>
    </row>
    <row r="76" spans="1:10" x14ac:dyDescent="0.25">
      <c r="A76" s="4" t="s">
        <v>20</v>
      </c>
      <c r="B76" s="5">
        <v>0</v>
      </c>
      <c r="C76" s="5">
        <v>0</v>
      </c>
      <c r="D76" s="5">
        <v>0</v>
      </c>
      <c r="E76" s="5">
        <v>0</v>
      </c>
      <c r="F76" s="5">
        <v>6.5522785898538256</v>
      </c>
      <c r="G76" s="5">
        <v>0</v>
      </c>
      <c r="H76" s="5">
        <v>0</v>
      </c>
      <c r="I76" s="5">
        <v>0</v>
      </c>
      <c r="J76" s="5">
        <f t="shared" si="12"/>
        <v>6.5522785898538256</v>
      </c>
    </row>
    <row r="77" spans="1:10" x14ac:dyDescent="0.25">
      <c r="A77" s="4" t="s">
        <v>1</v>
      </c>
      <c r="B77" s="5">
        <v>0</v>
      </c>
      <c r="C77" s="5">
        <v>472.07160000000005</v>
      </c>
      <c r="D77" s="5">
        <v>429.4069981760324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f>SUM(B77:I77)</f>
        <v>901.47859817603239</v>
      </c>
    </row>
    <row r="78" spans="1:10" x14ac:dyDescent="0.25">
      <c r="A78" s="4" t="s">
        <v>2</v>
      </c>
      <c r="B78" s="5">
        <v>0</v>
      </c>
      <c r="C78" s="5">
        <v>0</v>
      </c>
      <c r="D78" s="5">
        <v>-25.892439998041251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f>SUM(B78:I78)</f>
        <v>-25.892439998041251</v>
      </c>
    </row>
    <row r="79" spans="1:10" x14ac:dyDescent="0.25">
      <c r="A79" s="4" t="s">
        <v>17</v>
      </c>
      <c r="B79" s="5">
        <v>0</v>
      </c>
      <c r="C79" s="5">
        <v>0</v>
      </c>
      <c r="D79" s="5">
        <v>-7.6097026681614404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f>SUM(B79:I79)</f>
        <v>-7.6097026681614404</v>
      </c>
    </row>
    <row r="80" spans="1:10" x14ac:dyDescent="0.25">
      <c r="A80" s="4" t="s">
        <v>18</v>
      </c>
      <c r="B80" s="5">
        <v>0</v>
      </c>
      <c r="C80" s="5">
        <v>0</v>
      </c>
      <c r="D80" s="5">
        <v>-93.381883170312989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f>SUM(B80:I80)</f>
        <v>-93.381883170312989</v>
      </c>
    </row>
    <row r="81" spans="1:10" x14ac:dyDescent="0.25">
      <c r="A81" s="4" t="s">
        <v>23</v>
      </c>
      <c r="B81" s="5">
        <v>0</v>
      </c>
      <c r="C81" s="5">
        <v>17.064060000000001</v>
      </c>
      <c r="D81" s="5">
        <v>-73.290359543486744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f>SUM(B81:I81)</f>
        <v>-56.226299543486746</v>
      </c>
    </row>
    <row r="82" spans="1:10" x14ac:dyDescent="0.25">
      <c r="A82" s="6" t="s">
        <v>24</v>
      </c>
      <c r="B82" s="7">
        <f>B73+B77+B78+B79+B80+B81</f>
        <v>0</v>
      </c>
      <c r="C82" s="7">
        <f t="shared" ref="C82:J82" si="13">C73+C77+C78+C79+C80+C81</f>
        <v>489.13566000000003</v>
      </c>
      <c r="D82" s="7">
        <f t="shared" si="13"/>
        <v>229.23261279603</v>
      </c>
      <c r="E82" s="7">
        <f t="shared" si="13"/>
        <v>0</v>
      </c>
      <c r="F82" s="7">
        <f t="shared" si="13"/>
        <v>7.3002579535683569</v>
      </c>
      <c r="G82" s="7">
        <v>27.279871242906275</v>
      </c>
      <c r="H82" s="7">
        <f t="shared" si="13"/>
        <v>0</v>
      </c>
      <c r="I82" s="7">
        <f t="shared" si="13"/>
        <v>0</v>
      </c>
      <c r="J82" s="7">
        <f t="shared" si="13"/>
        <v>752.94840199250461</v>
      </c>
    </row>
    <row r="83" spans="1:10" x14ac:dyDescent="0.25">
      <c r="A83" s="4" t="s">
        <v>3</v>
      </c>
      <c r="B83" s="5">
        <v>0</v>
      </c>
      <c r="C83" s="5">
        <v>0</v>
      </c>
      <c r="D83" s="5">
        <v>2.9558296401481527</v>
      </c>
      <c r="E83" s="5">
        <v>0</v>
      </c>
      <c r="F83" s="5">
        <v>0</v>
      </c>
      <c r="G83" s="5">
        <v>0</v>
      </c>
      <c r="H83" s="5">
        <f>-(H95+H84)-H88-H87</f>
        <v>3.812017688337435</v>
      </c>
      <c r="I83" s="5">
        <v>0</v>
      </c>
      <c r="J83" s="5">
        <f t="shared" ref="J83:J88" si="14">SUM(B83:I83)</f>
        <v>6.7678473284855878</v>
      </c>
    </row>
    <row r="84" spans="1:10" x14ac:dyDescent="0.25">
      <c r="A84" s="4" t="s">
        <v>41</v>
      </c>
      <c r="B84" s="5">
        <v>0</v>
      </c>
      <c r="C84" s="5">
        <v>0</v>
      </c>
      <c r="D84" s="5">
        <v>310.32918330874634</v>
      </c>
      <c r="E84" s="5">
        <v>0</v>
      </c>
      <c r="F84" s="5">
        <v>7.3002579535683569</v>
      </c>
      <c r="G84" s="5">
        <v>19.136815242906273</v>
      </c>
      <c r="H84" s="5">
        <f>-129.2069-F84</f>
        <v>-136.50715795356834</v>
      </c>
      <c r="I84" s="5">
        <v>0</v>
      </c>
      <c r="J84" s="5">
        <f t="shared" si="14"/>
        <v>200.25909855165261</v>
      </c>
    </row>
    <row r="85" spans="1:10" x14ac:dyDescent="0.25">
      <c r="A85" s="4" t="s">
        <v>25</v>
      </c>
      <c r="B85" s="5">
        <v>0</v>
      </c>
      <c r="C85" s="5">
        <v>568.63170000000002</v>
      </c>
      <c r="D85" s="5">
        <v>-523.89520000000005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f t="shared" si="14"/>
        <v>44.736499999999978</v>
      </c>
    </row>
    <row r="86" spans="1:10" x14ac:dyDescent="0.25">
      <c r="A86" s="4" t="s">
        <v>26</v>
      </c>
      <c r="B86" s="5">
        <v>0</v>
      </c>
      <c r="C86" s="5">
        <v>-79.365000000000009</v>
      </c>
      <c r="D86" s="5">
        <v>79.364999999999995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f t="shared" si="14"/>
        <v>-1.4210854715202004E-14</v>
      </c>
    </row>
    <row r="87" spans="1:10" x14ac:dyDescent="0.25">
      <c r="A87" s="4" t="s">
        <v>13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0.51027773716381897</v>
      </c>
      <c r="I87" s="5">
        <v>0</v>
      </c>
      <c r="J87" s="5">
        <f t="shared" si="14"/>
        <v>0.51027773716381897</v>
      </c>
    </row>
    <row r="88" spans="1:10" x14ac:dyDescent="0.25">
      <c r="A88" s="4" t="s">
        <v>14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8">
        <v>11.917552383104121</v>
      </c>
      <c r="I88" s="5">
        <v>0</v>
      </c>
      <c r="J88" s="5">
        <f t="shared" si="14"/>
        <v>11.917552383104121</v>
      </c>
    </row>
    <row r="89" spans="1:10" x14ac:dyDescent="0.25">
      <c r="A89" s="6" t="s">
        <v>4</v>
      </c>
      <c r="B89" s="7">
        <f>B83+B84+B85+B86+B87+B88</f>
        <v>0</v>
      </c>
      <c r="C89" s="7">
        <f t="shared" ref="C89:J89" si="15">C83+C84+C85+C86+C87+C88</f>
        <v>489.26670000000001</v>
      </c>
      <c r="D89" s="7">
        <f t="shared" si="15"/>
        <v>-131.24518705110552</v>
      </c>
      <c r="E89" s="7">
        <f t="shared" si="15"/>
        <v>0</v>
      </c>
      <c r="F89" s="7">
        <f t="shared" si="15"/>
        <v>7.3002579535683569</v>
      </c>
      <c r="G89" s="7">
        <v>19.136815242906273</v>
      </c>
      <c r="H89" s="7">
        <f t="shared" si="15"/>
        <v>-120.26731014496295</v>
      </c>
      <c r="I89" s="7">
        <f t="shared" si="15"/>
        <v>0</v>
      </c>
      <c r="J89" s="7">
        <f t="shared" si="15"/>
        <v>264.19127600040611</v>
      </c>
    </row>
    <row r="90" spans="1:10" x14ac:dyDescent="0.25">
      <c r="A90" s="4" t="s">
        <v>5</v>
      </c>
      <c r="B90" s="5">
        <v>0</v>
      </c>
      <c r="C90" s="5">
        <v>0</v>
      </c>
      <c r="D90" s="5">
        <v>34.079618879580643</v>
      </c>
      <c r="E90" s="5">
        <v>0</v>
      </c>
      <c r="F90" s="5">
        <v>0</v>
      </c>
      <c r="G90" s="5">
        <v>1.382510000000001</v>
      </c>
      <c r="H90" s="8">
        <v>7.3268236130076554</v>
      </c>
      <c r="I90" s="5">
        <v>0</v>
      </c>
      <c r="J90" s="5">
        <f>SUM(B90:I90)</f>
        <v>42.788952492588301</v>
      </c>
    </row>
    <row r="91" spans="1:10" x14ac:dyDescent="0.25">
      <c r="A91" s="4" t="s">
        <v>6</v>
      </c>
      <c r="B91" s="5">
        <v>0</v>
      </c>
      <c r="C91" s="5">
        <v>0</v>
      </c>
      <c r="D91" s="5">
        <v>199.26832928862103</v>
      </c>
      <c r="E91" s="5">
        <v>0</v>
      </c>
      <c r="F91" s="5">
        <v>0</v>
      </c>
      <c r="G91" s="5">
        <v>0</v>
      </c>
      <c r="H91" s="8">
        <v>0</v>
      </c>
      <c r="I91" s="5">
        <v>0</v>
      </c>
      <c r="J91" s="5">
        <f>SUM(B91:I91)</f>
        <v>199.26832928862103</v>
      </c>
    </row>
    <row r="92" spans="1:10" x14ac:dyDescent="0.25">
      <c r="A92" s="4" t="s">
        <v>7</v>
      </c>
      <c r="B92" s="5">
        <v>0</v>
      </c>
      <c r="C92" s="5">
        <v>0</v>
      </c>
      <c r="D92" s="5">
        <v>14.591945980353765</v>
      </c>
      <c r="E92" s="5">
        <v>0</v>
      </c>
      <c r="F92" s="5">
        <v>0</v>
      </c>
      <c r="G92" s="5">
        <v>6.7023239999999999</v>
      </c>
      <c r="H92" s="8">
        <v>51.466576879511997</v>
      </c>
      <c r="I92" s="5">
        <v>0</v>
      </c>
      <c r="J92" s="5">
        <f>SUM(B92:I92)</f>
        <v>72.760846859865765</v>
      </c>
    </row>
    <row r="93" spans="1:10" x14ac:dyDescent="0.25">
      <c r="A93" s="4" t="s">
        <v>8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5.8221999999999996E-2</v>
      </c>
      <c r="H93" s="8">
        <v>60.845085755094757</v>
      </c>
      <c r="I93" s="5">
        <v>0</v>
      </c>
      <c r="J93" s="5">
        <f>SUM(B93:I93)</f>
        <v>60.903307755094758</v>
      </c>
    </row>
    <row r="94" spans="1:10" x14ac:dyDescent="0.25">
      <c r="A94" s="4" t="s">
        <v>9</v>
      </c>
      <c r="B94" s="5">
        <v>0</v>
      </c>
      <c r="C94" s="5">
        <v>0</v>
      </c>
      <c r="D94" s="5">
        <v>-29.563875556814946</v>
      </c>
      <c r="E94" s="5">
        <v>0</v>
      </c>
      <c r="F94" s="5">
        <v>0</v>
      </c>
      <c r="G94" s="5">
        <v>0</v>
      </c>
      <c r="H94" s="8">
        <v>0.62882389734855815</v>
      </c>
      <c r="I94" s="5">
        <v>0</v>
      </c>
      <c r="J94" s="5">
        <f>SUM(B94:I94)</f>
        <v>-28.935051659466389</v>
      </c>
    </row>
    <row r="95" spans="1:10" x14ac:dyDescent="0.25">
      <c r="A95" s="9" t="s">
        <v>10</v>
      </c>
      <c r="B95" s="10">
        <f>B90+B91+B92+B93+B94</f>
        <v>0</v>
      </c>
      <c r="C95" s="10">
        <f t="shared" ref="C95:J95" si="16">C90+C91+C92+C93+C94</f>
        <v>0</v>
      </c>
      <c r="D95" s="10">
        <f t="shared" si="16"/>
        <v>218.37601859174049</v>
      </c>
      <c r="E95" s="10">
        <f t="shared" si="16"/>
        <v>0</v>
      </c>
      <c r="F95" s="10">
        <f t="shared" si="16"/>
        <v>0</v>
      </c>
      <c r="G95" s="10">
        <v>8.1430560000000014</v>
      </c>
      <c r="H95" s="10">
        <f t="shared" si="16"/>
        <v>120.26731014496296</v>
      </c>
      <c r="I95" s="10">
        <f t="shared" si="16"/>
        <v>0</v>
      </c>
      <c r="J95" s="10">
        <f t="shared" si="16"/>
        <v>346.78638473670344</v>
      </c>
    </row>
    <row r="96" spans="1:10" x14ac:dyDescent="0.25">
      <c r="A96" s="9" t="s">
        <v>11</v>
      </c>
      <c r="B96" s="10">
        <v>0</v>
      </c>
      <c r="C96" s="10">
        <v>0</v>
      </c>
      <c r="D96" s="10">
        <v>7.1626970259762599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f>SUM(B96:I96)</f>
        <v>7.1626970259762599</v>
      </c>
    </row>
    <row r="97" spans="1:10" x14ac:dyDescent="0.25">
      <c r="A97" s="6" t="s">
        <v>12</v>
      </c>
      <c r="B97" s="7">
        <f>B95+B96</f>
        <v>0</v>
      </c>
      <c r="C97" s="7">
        <f t="shared" ref="C97:J97" si="17">C95+C96</f>
        <v>0</v>
      </c>
      <c r="D97" s="7">
        <f t="shared" si="17"/>
        <v>225.53871561771675</v>
      </c>
      <c r="E97" s="7">
        <f t="shared" si="17"/>
        <v>0</v>
      </c>
      <c r="F97" s="7">
        <f t="shared" si="17"/>
        <v>0</v>
      </c>
      <c r="G97" s="7">
        <v>8.1430560000000014</v>
      </c>
      <c r="H97" s="7">
        <f t="shared" si="17"/>
        <v>120.26731014496296</v>
      </c>
      <c r="I97" s="7">
        <f t="shared" si="17"/>
        <v>0</v>
      </c>
      <c r="J97" s="7">
        <f t="shared" si="17"/>
        <v>353.94908176267973</v>
      </c>
    </row>
    <row r="98" spans="1:10" x14ac:dyDescent="0.25">
      <c r="A98" s="4" t="s">
        <v>39</v>
      </c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 t="s">
        <v>36</v>
      </c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 t="s">
        <v>29</v>
      </c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 t="s">
        <v>42</v>
      </c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60" x14ac:dyDescent="0.25">
      <c r="A104" s="6"/>
      <c r="B104" s="11" t="s">
        <v>16</v>
      </c>
      <c r="C104" s="11" t="s">
        <v>30</v>
      </c>
      <c r="D104" s="11" t="s">
        <v>31</v>
      </c>
      <c r="E104" s="11" t="s">
        <v>15</v>
      </c>
      <c r="F104" s="11" t="s">
        <v>32</v>
      </c>
      <c r="G104" s="11" t="s">
        <v>33</v>
      </c>
      <c r="H104" s="11" t="s">
        <v>21</v>
      </c>
      <c r="I104" s="11" t="s">
        <v>34</v>
      </c>
      <c r="J104" s="11" t="s">
        <v>22</v>
      </c>
    </row>
    <row r="105" spans="1:10" x14ac:dyDescent="0.25">
      <c r="A105" s="4" t="s">
        <v>0</v>
      </c>
      <c r="B105" s="5">
        <v>0</v>
      </c>
      <c r="C105" s="5">
        <v>0</v>
      </c>
      <c r="D105" s="5">
        <v>0</v>
      </c>
      <c r="E105" s="5">
        <v>0</v>
      </c>
      <c r="F105" s="5">
        <v>7.6415305245055887</v>
      </c>
      <c r="G105" s="5">
        <v>31.305234410748067</v>
      </c>
      <c r="H105" s="5">
        <v>0</v>
      </c>
      <c r="I105" s="5">
        <v>0</v>
      </c>
      <c r="J105" s="5">
        <f>SUM(B105:I105)</f>
        <v>38.946764935253654</v>
      </c>
    </row>
    <row r="106" spans="1:10" x14ac:dyDescent="0.25">
      <c r="A106" s="4" t="s">
        <v>19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f t="shared" ref="J106:J108" si="18">SUM(B106:I106)</f>
        <v>0</v>
      </c>
    </row>
    <row r="107" spans="1:10" x14ac:dyDescent="0.25">
      <c r="A107" s="4" t="s">
        <v>40</v>
      </c>
      <c r="B107" s="5">
        <v>0</v>
      </c>
      <c r="C107" s="5">
        <v>0</v>
      </c>
      <c r="D107" s="5">
        <v>0</v>
      </c>
      <c r="E107" s="5">
        <v>0</v>
      </c>
      <c r="F107" s="5">
        <v>0.7812553740326742</v>
      </c>
      <c r="G107" s="5">
        <v>0</v>
      </c>
      <c r="H107" s="5">
        <v>0</v>
      </c>
      <c r="I107" s="5">
        <v>0</v>
      </c>
      <c r="J107" s="5">
        <f t="shared" si="18"/>
        <v>0.7812553740326742</v>
      </c>
    </row>
    <row r="108" spans="1:10" x14ac:dyDescent="0.25">
      <c r="A108" s="4" t="s">
        <v>20</v>
      </c>
      <c r="B108" s="5">
        <v>0</v>
      </c>
      <c r="C108" s="5">
        <v>0</v>
      </c>
      <c r="D108" s="5">
        <v>0</v>
      </c>
      <c r="E108" s="5">
        <v>0</v>
      </c>
      <c r="F108" s="5">
        <v>6.8602751504729147</v>
      </c>
      <c r="G108" s="5">
        <v>0</v>
      </c>
      <c r="H108" s="5">
        <v>0</v>
      </c>
      <c r="I108" s="5">
        <v>0</v>
      </c>
      <c r="J108" s="5">
        <f t="shared" si="18"/>
        <v>6.8602751504729147</v>
      </c>
    </row>
    <row r="109" spans="1:10" x14ac:dyDescent="0.25">
      <c r="A109" s="4" t="s">
        <v>1</v>
      </c>
      <c r="B109" s="5">
        <v>0</v>
      </c>
      <c r="C109" s="5">
        <v>639.64679999999998</v>
      </c>
      <c r="D109" s="5">
        <v>394.14062144934087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f>SUM(B109:I109)</f>
        <v>1033.7874214493409</v>
      </c>
    </row>
    <row r="110" spans="1:10" x14ac:dyDescent="0.25">
      <c r="A110" s="4" t="s">
        <v>2</v>
      </c>
      <c r="B110" s="5">
        <v>0</v>
      </c>
      <c r="C110" s="5">
        <v>0</v>
      </c>
      <c r="D110" s="5">
        <v>-45.66316230021053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f>SUM(B110:I110)</f>
        <v>-45.66316230021053</v>
      </c>
    </row>
    <row r="111" spans="1:10" x14ac:dyDescent="0.25">
      <c r="A111" s="4" t="s">
        <v>17</v>
      </c>
      <c r="B111" s="5">
        <v>0</v>
      </c>
      <c r="C111" s="5">
        <v>0</v>
      </c>
      <c r="D111" s="5">
        <v>-7.3041727863270109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f>SUM(B111:I111)</f>
        <v>-7.3041727863270109</v>
      </c>
    </row>
    <row r="112" spans="1:10" x14ac:dyDescent="0.25">
      <c r="A112" s="4" t="s">
        <v>18</v>
      </c>
      <c r="B112" s="5">
        <v>0</v>
      </c>
      <c r="C112" s="5">
        <v>0</v>
      </c>
      <c r="D112" s="5">
        <v>-89.632596637755796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f>SUM(B112:I112)</f>
        <v>-89.632596637755796</v>
      </c>
    </row>
    <row r="113" spans="1:10" x14ac:dyDescent="0.25">
      <c r="A113" s="4" t="s">
        <v>23</v>
      </c>
      <c r="B113" s="5">
        <v>0</v>
      </c>
      <c r="C113" s="5">
        <v>-54.053220000000003</v>
      </c>
      <c r="D113" s="5">
        <v>-41.887499205063477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f>SUM(B113:I113)</f>
        <v>-95.940719205063488</v>
      </c>
    </row>
    <row r="114" spans="1:10" x14ac:dyDescent="0.25">
      <c r="A114" s="6" t="s">
        <v>24</v>
      </c>
      <c r="B114" s="7">
        <f>B105+B109+B110+B111+B112+B113</f>
        <v>0</v>
      </c>
      <c r="C114" s="7">
        <f>C105+C109+C110+C111+C112+C113</f>
        <v>585.59357999999997</v>
      </c>
      <c r="D114" s="7">
        <f t="shared" ref="D114:J114" si="19">D105+D109+D110+D111+D112+D113</f>
        <v>209.65319051998409</v>
      </c>
      <c r="E114" s="7">
        <f t="shared" si="19"/>
        <v>0</v>
      </c>
      <c r="F114" s="7">
        <f t="shared" si="19"/>
        <v>7.6415305245055887</v>
      </c>
      <c r="G114" s="7">
        <v>31.305234410748067</v>
      </c>
      <c r="H114" s="7">
        <f t="shared" si="19"/>
        <v>0</v>
      </c>
      <c r="I114" s="7">
        <f t="shared" si="19"/>
        <v>0</v>
      </c>
      <c r="J114" s="7">
        <f t="shared" si="19"/>
        <v>834.19353545523757</v>
      </c>
    </row>
    <row r="115" spans="1:10" x14ac:dyDescent="0.25">
      <c r="A115" s="4" t="s">
        <v>3</v>
      </c>
      <c r="B115" s="5">
        <v>0</v>
      </c>
      <c r="C115" s="5">
        <v>0</v>
      </c>
      <c r="D115" s="5">
        <v>134.75731403227115</v>
      </c>
      <c r="E115" s="5">
        <v>0</v>
      </c>
      <c r="F115" s="5">
        <v>0</v>
      </c>
      <c r="G115" s="5">
        <v>0</v>
      </c>
      <c r="H115" s="5">
        <f>-(H127+H116)-H120-H119</f>
        <v>6.8581903976092633</v>
      </c>
      <c r="I115" s="5">
        <v>0</v>
      </c>
      <c r="J115" s="5">
        <f t="shared" ref="J115:J120" si="20">SUM(B115:I115)</f>
        <v>141.61550442988042</v>
      </c>
    </row>
    <row r="116" spans="1:10" x14ac:dyDescent="0.25">
      <c r="A116" s="4" t="s">
        <v>41</v>
      </c>
      <c r="B116" s="5">
        <v>0</v>
      </c>
      <c r="C116" s="5">
        <v>0</v>
      </c>
      <c r="D116" s="5">
        <v>320.49070893452495</v>
      </c>
      <c r="E116" s="5">
        <v>0</v>
      </c>
      <c r="F116" s="5">
        <v>7.6415305245055887</v>
      </c>
      <c r="G116" s="5">
        <v>20.708001410748064</v>
      </c>
      <c r="H116" s="5">
        <f>-132.2094-F116</f>
        <v>-139.85093052450557</v>
      </c>
      <c r="I116" s="5">
        <v>0</v>
      </c>
      <c r="J116" s="5">
        <f t="shared" si="20"/>
        <v>208.98931034527303</v>
      </c>
    </row>
    <row r="117" spans="1:10" x14ac:dyDescent="0.25">
      <c r="A117" s="4" t="s">
        <v>25</v>
      </c>
      <c r="B117" s="5">
        <v>0</v>
      </c>
      <c r="C117" s="5">
        <v>651.70403999999996</v>
      </c>
      <c r="D117" s="5">
        <v>-592.17228877005903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f t="shared" si="20"/>
        <v>59.531751229940937</v>
      </c>
    </row>
    <row r="118" spans="1:10" x14ac:dyDescent="0.25">
      <c r="A118" s="4" t="s">
        <v>26</v>
      </c>
      <c r="B118" s="5">
        <v>0</v>
      </c>
      <c r="C118" s="5">
        <v>-65.832250000000002</v>
      </c>
      <c r="D118" s="5">
        <v>65.832250000000002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f t="shared" si="20"/>
        <v>0</v>
      </c>
    </row>
    <row r="119" spans="1:10" x14ac:dyDescent="0.25">
      <c r="A119" s="4" t="s">
        <v>13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0.56592378506020002</v>
      </c>
      <c r="I119" s="5">
        <v>0</v>
      </c>
      <c r="J119" s="5">
        <f t="shared" si="20"/>
        <v>0.56592378506020002</v>
      </c>
    </row>
    <row r="120" spans="1:10" x14ac:dyDescent="0.25">
      <c r="A120" s="4" t="s">
        <v>14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8">
        <v>12.123817712811693</v>
      </c>
      <c r="I120" s="5">
        <v>0</v>
      </c>
      <c r="J120" s="5">
        <f t="shared" si="20"/>
        <v>12.123817712811693</v>
      </c>
    </row>
    <row r="121" spans="1:10" x14ac:dyDescent="0.25">
      <c r="A121" s="6" t="s">
        <v>4</v>
      </c>
      <c r="B121" s="7">
        <f>B115+B116+B117+B118+B119+B120</f>
        <v>0</v>
      </c>
      <c r="C121" s="7">
        <f t="shared" ref="C121:J121" si="21">C115+C116+C117+C118+C119+C120</f>
        <v>585.87178999999992</v>
      </c>
      <c r="D121" s="7">
        <f t="shared" si="21"/>
        <v>-71.092015803262925</v>
      </c>
      <c r="E121" s="7">
        <f t="shared" si="21"/>
        <v>0</v>
      </c>
      <c r="F121" s="7">
        <f t="shared" si="21"/>
        <v>7.6415305245055887</v>
      </c>
      <c r="G121" s="7">
        <v>20.708001410748064</v>
      </c>
      <c r="H121" s="7">
        <f t="shared" si="21"/>
        <v>-120.30299862902442</v>
      </c>
      <c r="I121" s="7">
        <f t="shared" si="21"/>
        <v>0</v>
      </c>
      <c r="J121" s="7">
        <f t="shared" si="21"/>
        <v>422.82630750296624</v>
      </c>
    </row>
    <row r="122" spans="1:10" x14ac:dyDescent="0.25">
      <c r="A122" s="4" t="s">
        <v>5</v>
      </c>
      <c r="B122" s="5">
        <v>0</v>
      </c>
      <c r="C122" s="5">
        <v>0</v>
      </c>
      <c r="D122" s="5">
        <v>26.163451405933937</v>
      </c>
      <c r="E122" s="5">
        <v>0</v>
      </c>
      <c r="F122" s="5">
        <v>0</v>
      </c>
      <c r="G122" s="5">
        <v>4.5645050000000005</v>
      </c>
      <c r="H122" s="8">
        <v>7.3608195447345155</v>
      </c>
      <c r="I122" s="5">
        <v>0</v>
      </c>
      <c r="J122" s="5">
        <f>SUM(B122:I122)</f>
        <v>38.088775950668456</v>
      </c>
    </row>
    <row r="123" spans="1:10" x14ac:dyDescent="0.25">
      <c r="A123" s="4" t="s">
        <v>6</v>
      </c>
      <c r="B123" s="5">
        <v>0</v>
      </c>
      <c r="C123" s="5">
        <v>0</v>
      </c>
      <c r="D123" s="5">
        <v>229.9872785127933</v>
      </c>
      <c r="E123" s="5">
        <v>0</v>
      </c>
      <c r="F123" s="5">
        <v>0</v>
      </c>
      <c r="G123" s="5">
        <v>0</v>
      </c>
      <c r="H123" s="8">
        <v>0</v>
      </c>
      <c r="I123" s="5">
        <v>0</v>
      </c>
      <c r="J123" s="5">
        <f>SUM(B123:I123)</f>
        <v>229.9872785127933</v>
      </c>
    </row>
    <row r="124" spans="1:10" x14ac:dyDescent="0.25">
      <c r="A124" s="4" t="s">
        <v>7</v>
      </c>
      <c r="B124" s="5">
        <v>0</v>
      </c>
      <c r="C124" s="5">
        <v>0</v>
      </c>
      <c r="D124" s="5">
        <v>11.744708537493684</v>
      </c>
      <c r="E124" s="5">
        <v>0</v>
      </c>
      <c r="F124" s="5">
        <v>0</v>
      </c>
      <c r="G124" s="5">
        <v>5.9895560000000003</v>
      </c>
      <c r="H124" s="8">
        <v>52.62985843699223</v>
      </c>
      <c r="I124" s="5">
        <v>0</v>
      </c>
      <c r="J124" s="5">
        <f>SUM(B124:I124)</f>
        <v>70.364122974485923</v>
      </c>
    </row>
    <row r="125" spans="1:10" x14ac:dyDescent="0.25">
      <c r="A125" s="4" t="s">
        <v>8</v>
      </c>
      <c r="B125" s="5">
        <v>0</v>
      </c>
      <c r="C125" s="5">
        <v>0</v>
      </c>
      <c r="D125" s="5"/>
      <c r="E125" s="5">
        <v>0</v>
      </c>
      <c r="F125" s="5">
        <v>0</v>
      </c>
      <c r="G125" s="5">
        <v>4.3171999999999995E-2</v>
      </c>
      <c r="H125" s="8">
        <v>59.667485105587581</v>
      </c>
      <c r="I125" s="5">
        <v>0</v>
      </c>
      <c r="J125" s="5">
        <f>SUM(B125:I125)</f>
        <v>59.710657105587579</v>
      </c>
    </row>
    <row r="126" spans="1:10" x14ac:dyDescent="0.25">
      <c r="A126" s="4" t="s">
        <v>9</v>
      </c>
      <c r="B126" s="5">
        <v>0</v>
      </c>
      <c r="C126" s="5">
        <v>0</v>
      </c>
      <c r="D126" s="5">
        <v>11.612939055237364</v>
      </c>
      <c r="E126" s="5">
        <v>0</v>
      </c>
      <c r="F126" s="5">
        <v>0</v>
      </c>
      <c r="G126" s="5">
        <v>0</v>
      </c>
      <c r="H126" s="8">
        <v>0.64483554171007329</v>
      </c>
      <c r="I126" s="5">
        <v>0</v>
      </c>
      <c r="J126" s="5">
        <f>SUM(B126:I126)</f>
        <v>12.257774596947437</v>
      </c>
    </row>
    <row r="127" spans="1:10" x14ac:dyDescent="0.25">
      <c r="A127" s="9" t="s">
        <v>10</v>
      </c>
      <c r="B127" s="10">
        <f>B122+B123+B124+B125+B126</f>
        <v>0</v>
      </c>
      <c r="C127" s="10">
        <f t="shared" ref="C127:J127" si="22">C122+C123+C124+C125+C126</f>
        <v>0</v>
      </c>
      <c r="D127" s="10">
        <f t="shared" si="22"/>
        <v>279.50837751145826</v>
      </c>
      <c r="E127" s="10">
        <f t="shared" si="22"/>
        <v>0</v>
      </c>
      <c r="F127" s="10">
        <f t="shared" si="22"/>
        <v>0</v>
      </c>
      <c r="G127" s="10">
        <v>10.597233000000001</v>
      </c>
      <c r="H127" s="10">
        <f t="shared" si="22"/>
        <v>120.30299862902442</v>
      </c>
      <c r="I127" s="10">
        <f t="shared" si="22"/>
        <v>0</v>
      </c>
      <c r="J127" s="10">
        <f t="shared" si="22"/>
        <v>410.40860914048272</v>
      </c>
    </row>
    <row r="128" spans="1:10" x14ac:dyDescent="0.25">
      <c r="A128" s="9" t="s">
        <v>11</v>
      </c>
      <c r="B128" s="10">
        <v>0</v>
      </c>
      <c r="C128" s="10">
        <v>0</v>
      </c>
      <c r="D128" s="10">
        <v>9.4997280123785401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f>SUM(B128:I128)</f>
        <v>9.4997280123785401</v>
      </c>
    </row>
    <row r="129" spans="1:10" x14ac:dyDescent="0.25">
      <c r="A129" s="6" t="s">
        <v>12</v>
      </c>
      <c r="B129" s="7">
        <f>B127+B128</f>
        <v>0</v>
      </c>
      <c r="C129" s="7">
        <f t="shared" ref="C129:J129" si="23">C127+C128</f>
        <v>0</v>
      </c>
      <c r="D129" s="7">
        <f t="shared" si="23"/>
        <v>289.00810552383678</v>
      </c>
      <c r="E129" s="7">
        <f t="shared" si="23"/>
        <v>0</v>
      </c>
      <c r="F129" s="7">
        <f t="shared" si="23"/>
        <v>0</v>
      </c>
      <c r="G129" s="7">
        <v>10.597233000000001</v>
      </c>
      <c r="H129" s="7">
        <f t="shared" si="23"/>
        <v>120.30299862902442</v>
      </c>
      <c r="I129" s="7">
        <f t="shared" si="23"/>
        <v>0</v>
      </c>
      <c r="J129" s="7">
        <f t="shared" si="23"/>
        <v>419.90833715286124</v>
      </c>
    </row>
    <row r="130" spans="1:10" x14ac:dyDescent="0.25">
      <c r="A130" s="4" t="s">
        <v>39</v>
      </c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 t="s">
        <v>37</v>
      </c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 t="s">
        <v>29</v>
      </c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 t="s">
        <v>42</v>
      </c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60" x14ac:dyDescent="0.25">
      <c r="A136" s="6"/>
      <c r="B136" s="11" t="s">
        <v>16</v>
      </c>
      <c r="C136" s="11" t="s">
        <v>30</v>
      </c>
      <c r="D136" s="11" t="s">
        <v>31</v>
      </c>
      <c r="E136" s="11" t="s">
        <v>15</v>
      </c>
      <c r="F136" s="11" t="s">
        <v>32</v>
      </c>
      <c r="G136" s="11" t="s">
        <v>33</v>
      </c>
      <c r="H136" s="11" t="s">
        <v>21</v>
      </c>
      <c r="I136" s="11" t="s">
        <v>34</v>
      </c>
      <c r="J136" s="11" t="s">
        <v>22</v>
      </c>
    </row>
    <row r="137" spans="1:10" x14ac:dyDescent="0.25">
      <c r="A137" s="4" t="s">
        <v>0</v>
      </c>
      <c r="B137" s="5">
        <v>0</v>
      </c>
      <c r="C137" s="5">
        <v>0</v>
      </c>
      <c r="D137" s="5">
        <v>0</v>
      </c>
      <c r="E137" s="5">
        <v>0</v>
      </c>
      <c r="F137" s="5">
        <v>7.2926053310404138</v>
      </c>
      <c r="G137" s="5">
        <v>30.355346782084442</v>
      </c>
      <c r="H137" s="5">
        <v>0</v>
      </c>
      <c r="I137" s="5">
        <v>0</v>
      </c>
      <c r="J137" s="5">
        <f>SUM(B137:I137)</f>
        <v>37.647952113124859</v>
      </c>
    </row>
    <row r="138" spans="1:10" x14ac:dyDescent="0.25">
      <c r="A138" s="4" t="s">
        <v>19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f t="shared" ref="J138:J140" si="24">SUM(B138:I138)</f>
        <v>0</v>
      </c>
    </row>
    <row r="139" spans="1:10" x14ac:dyDescent="0.25">
      <c r="A139" s="4" t="s">
        <v>40</v>
      </c>
      <c r="B139" s="5">
        <v>0</v>
      </c>
      <c r="C139" s="5">
        <v>0</v>
      </c>
      <c r="D139" s="5">
        <v>0</v>
      </c>
      <c r="E139" s="5">
        <v>0</v>
      </c>
      <c r="F139" s="5">
        <v>0.1993981083404987</v>
      </c>
      <c r="G139" s="5">
        <v>0</v>
      </c>
      <c r="H139" s="5">
        <v>0</v>
      </c>
      <c r="I139" s="5">
        <v>0</v>
      </c>
      <c r="J139" s="5">
        <f t="shared" si="24"/>
        <v>0.1993981083404987</v>
      </c>
    </row>
    <row r="140" spans="1:10" x14ac:dyDescent="0.25">
      <c r="A140" s="4" t="s">
        <v>20</v>
      </c>
      <c r="B140" s="5">
        <v>0</v>
      </c>
      <c r="C140" s="5">
        <v>0</v>
      </c>
      <c r="D140" s="5">
        <v>0</v>
      </c>
      <c r="E140" s="5">
        <v>0</v>
      </c>
      <c r="F140" s="5">
        <v>7.093207222699915</v>
      </c>
      <c r="G140" s="5">
        <v>0</v>
      </c>
      <c r="H140" s="5">
        <v>0</v>
      </c>
      <c r="I140" s="5">
        <v>0</v>
      </c>
      <c r="J140" s="5">
        <f t="shared" si="24"/>
        <v>7.093207222699915</v>
      </c>
    </row>
    <row r="141" spans="1:10" x14ac:dyDescent="0.25">
      <c r="A141" s="4" t="s">
        <v>1</v>
      </c>
      <c r="B141" s="5">
        <v>0</v>
      </c>
      <c r="C141" s="5">
        <v>725.47800000000007</v>
      </c>
      <c r="D141" s="5">
        <v>397.08746721718643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f>SUM(B141:I141)</f>
        <v>1122.5654672171866</v>
      </c>
    </row>
    <row r="142" spans="1:10" x14ac:dyDescent="0.25">
      <c r="A142" s="4" t="s">
        <v>2</v>
      </c>
      <c r="B142" s="5">
        <v>0</v>
      </c>
      <c r="C142" s="5">
        <v>0</v>
      </c>
      <c r="D142" s="5">
        <v>-95.607246066065798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f>SUM(B142:I142)</f>
        <v>-95.607246066065798</v>
      </c>
    </row>
    <row r="143" spans="1:10" x14ac:dyDescent="0.25">
      <c r="A143" s="4" t="s">
        <v>17</v>
      </c>
      <c r="B143" s="5">
        <v>0</v>
      </c>
      <c r="C143" s="5">
        <v>0</v>
      </c>
      <c r="D143" s="5">
        <v>-6.909537682875321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f>SUM(B143:I143)</f>
        <v>-6.909537682875321</v>
      </c>
    </row>
    <row r="144" spans="1:10" x14ac:dyDescent="0.25">
      <c r="A144" s="4" t="s">
        <v>18</v>
      </c>
      <c r="B144" s="5">
        <v>0</v>
      </c>
      <c r="C144" s="5">
        <v>0</v>
      </c>
      <c r="D144" s="5">
        <v>-84.789862206144448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f>SUM(B144:I144)</f>
        <v>-84.789862206144448</v>
      </c>
    </row>
    <row r="145" spans="1:10" x14ac:dyDescent="0.25">
      <c r="A145" s="4" t="s">
        <v>23</v>
      </c>
      <c r="B145" s="5">
        <v>0</v>
      </c>
      <c r="C145" s="5">
        <v>6.7438799999999999</v>
      </c>
      <c r="D145" s="5">
        <v>-24.057727026829014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f>SUM(B145:I145)</f>
        <v>-17.313847026829013</v>
      </c>
    </row>
    <row r="146" spans="1:10" x14ac:dyDescent="0.25">
      <c r="A146" s="6" t="s">
        <v>24</v>
      </c>
      <c r="B146" s="7">
        <f>B137+B141+B142+B143+B144+B145</f>
        <v>0</v>
      </c>
      <c r="C146" s="7">
        <f t="shared" ref="C146:J146" si="25">C137+C141+C142+C143+C144+C145</f>
        <v>732.22188000000006</v>
      </c>
      <c r="D146" s="7">
        <f t="shared" si="25"/>
        <v>185.72309423527184</v>
      </c>
      <c r="E146" s="7">
        <f t="shared" si="25"/>
        <v>0</v>
      </c>
      <c r="F146" s="7">
        <f t="shared" si="25"/>
        <v>7.2926053310404138</v>
      </c>
      <c r="G146" s="7">
        <v>30.355346782084442</v>
      </c>
      <c r="H146" s="7">
        <f t="shared" si="25"/>
        <v>0</v>
      </c>
      <c r="I146" s="7">
        <f t="shared" si="25"/>
        <v>0</v>
      </c>
      <c r="J146" s="7">
        <f t="shared" si="25"/>
        <v>955.59292634839699</v>
      </c>
    </row>
    <row r="147" spans="1:10" x14ac:dyDescent="0.25">
      <c r="A147" s="4" t="s">
        <v>3</v>
      </c>
      <c r="B147" s="5">
        <v>0</v>
      </c>
      <c r="C147" s="5">
        <v>0</v>
      </c>
      <c r="D147" s="5">
        <v>218.26510939571557</v>
      </c>
      <c r="E147" s="5">
        <v>0</v>
      </c>
      <c r="F147" s="5">
        <v>0</v>
      </c>
      <c r="G147" s="5">
        <v>0</v>
      </c>
      <c r="H147" s="5">
        <f>-(H159+H148)-H152-H151</f>
        <v>4.1667292558079909</v>
      </c>
      <c r="I147" s="5">
        <v>0</v>
      </c>
      <c r="J147" s="5">
        <f t="shared" ref="J147:J152" si="26">SUM(B147:I147)</f>
        <v>222.43183865152355</v>
      </c>
    </row>
    <row r="148" spans="1:10" x14ac:dyDescent="0.25">
      <c r="A148" s="4" t="s">
        <v>41</v>
      </c>
      <c r="B148" s="5">
        <v>0</v>
      </c>
      <c r="C148" s="5">
        <v>0</v>
      </c>
      <c r="D148" s="5">
        <v>349.99617484761308</v>
      </c>
      <c r="E148" s="5">
        <v>0</v>
      </c>
      <c r="F148" s="5">
        <v>7.2926053310404138</v>
      </c>
      <c r="G148" s="5">
        <v>19.812381771281171</v>
      </c>
      <c r="H148" s="5">
        <f>-130.592-F148</f>
        <v>-137.88460533104043</v>
      </c>
      <c r="I148" s="5">
        <v>0</v>
      </c>
      <c r="J148" s="5">
        <f t="shared" si="26"/>
        <v>239.21655661889426</v>
      </c>
    </row>
    <row r="149" spans="1:10" x14ac:dyDescent="0.25">
      <c r="A149" s="4" t="s">
        <v>25</v>
      </c>
      <c r="B149" s="5">
        <v>0</v>
      </c>
      <c r="C149" s="5">
        <v>814.17024000000004</v>
      </c>
      <c r="D149" s="5">
        <v>-740.00641629262998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f t="shared" si="26"/>
        <v>74.163823707370057</v>
      </c>
    </row>
    <row r="150" spans="1:10" x14ac:dyDescent="0.25">
      <c r="A150" s="4" t="s">
        <v>26</v>
      </c>
      <c r="B150" s="5">
        <v>0</v>
      </c>
      <c r="C150" s="5">
        <v>-82.112250000000003</v>
      </c>
      <c r="D150" s="5">
        <v>82.112250000000003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f t="shared" si="26"/>
        <v>0</v>
      </c>
    </row>
    <row r="151" spans="1:10" x14ac:dyDescent="0.25">
      <c r="A151" s="4" t="s">
        <v>13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0.88406939940998175</v>
      </c>
      <c r="I151" s="5">
        <v>0</v>
      </c>
      <c r="J151" s="5">
        <f t="shared" si="26"/>
        <v>0.88406939940998175</v>
      </c>
    </row>
    <row r="152" spans="1:10" x14ac:dyDescent="0.25">
      <c r="A152" s="4" t="s">
        <v>14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8">
        <v>13.136585478634332</v>
      </c>
      <c r="I152" s="5">
        <v>0</v>
      </c>
      <c r="J152" s="5">
        <f t="shared" si="26"/>
        <v>13.136585478634332</v>
      </c>
    </row>
    <row r="153" spans="1:10" x14ac:dyDescent="0.25">
      <c r="A153" s="6" t="s">
        <v>4</v>
      </c>
      <c r="B153" s="7">
        <f>B147+B148+B149+B150+B151+B152</f>
        <v>0</v>
      </c>
      <c r="C153" s="7">
        <f t="shared" ref="C153:J153" si="27">C147+C148+C149+C150+C151+C152</f>
        <v>732.05799000000002</v>
      </c>
      <c r="D153" s="7">
        <f t="shared" si="27"/>
        <v>-89.63288204930133</v>
      </c>
      <c r="E153" s="7">
        <f t="shared" si="27"/>
        <v>0</v>
      </c>
      <c r="F153" s="7">
        <f t="shared" si="27"/>
        <v>7.2926053310404138</v>
      </c>
      <c r="G153" s="7">
        <v>19.812381771281171</v>
      </c>
      <c r="H153" s="7">
        <f t="shared" si="27"/>
        <v>-119.69722119718814</v>
      </c>
      <c r="I153" s="7">
        <f t="shared" si="27"/>
        <v>0</v>
      </c>
      <c r="J153" s="7">
        <f t="shared" si="27"/>
        <v>549.83287385583219</v>
      </c>
    </row>
    <row r="154" spans="1:10" x14ac:dyDescent="0.25">
      <c r="A154" s="4" t="s">
        <v>5</v>
      </c>
      <c r="B154" s="5">
        <v>0</v>
      </c>
      <c r="C154" s="5">
        <v>0</v>
      </c>
      <c r="D154" s="5">
        <v>25.763992098492917</v>
      </c>
      <c r="E154" s="5">
        <v>0</v>
      </c>
      <c r="F154" s="5">
        <v>0</v>
      </c>
      <c r="G154" s="5">
        <v>0.92763939999999989</v>
      </c>
      <c r="H154" s="8">
        <v>7.8851088474605557</v>
      </c>
      <c r="I154" s="5">
        <v>0</v>
      </c>
      <c r="J154" s="5">
        <f>SUM(B154:I154)</f>
        <v>34.576740345953475</v>
      </c>
    </row>
    <row r="155" spans="1:10" x14ac:dyDescent="0.25">
      <c r="A155" s="4" t="s">
        <v>6</v>
      </c>
      <c r="B155" s="5">
        <v>0</v>
      </c>
      <c r="C155" s="5">
        <v>0</v>
      </c>
      <c r="D155" s="5">
        <v>206.58288743486386</v>
      </c>
      <c r="E155" s="5">
        <v>0</v>
      </c>
      <c r="F155" s="5">
        <v>0</v>
      </c>
      <c r="G155" s="5">
        <v>0</v>
      </c>
      <c r="H155" s="8">
        <v>0</v>
      </c>
      <c r="I155" s="5">
        <v>0</v>
      </c>
      <c r="J155" s="5">
        <f>SUM(B155:I155)</f>
        <v>206.58288743486386</v>
      </c>
    </row>
    <row r="156" spans="1:10" x14ac:dyDescent="0.25">
      <c r="A156" s="4" t="s">
        <v>7</v>
      </c>
      <c r="B156" s="5">
        <v>0</v>
      </c>
      <c r="C156" s="5">
        <v>0</v>
      </c>
      <c r="D156" s="5">
        <v>11.112816120922229</v>
      </c>
      <c r="E156" s="5">
        <v>0</v>
      </c>
      <c r="F156" s="5">
        <v>0</v>
      </c>
      <c r="G156" s="5">
        <v>5.4792319999999997</v>
      </c>
      <c r="H156" s="8">
        <v>47.571767895544035</v>
      </c>
      <c r="I156" s="5">
        <v>0</v>
      </c>
      <c r="J156" s="5">
        <f>SUM(B156:I156)</f>
        <v>64.163816016466257</v>
      </c>
    </row>
    <row r="157" spans="1:10" x14ac:dyDescent="0.25">
      <c r="A157" s="4" t="s">
        <v>8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4.1360936108032762</v>
      </c>
      <c r="H157" s="8">
        <v>63.558005422911585</v>
      </c>
      <c r="I157" s="5">
        <v>0</v>
      </c>
      <c r="J157" s="5">
        <f>SUM(B157:I157)</f>
        <v>67.694099033714863</v>
      </c>
    </row>
    <row r="158" spans="1:10" x14ac:dyDescent="0.25">
      <c r="A158" s="4" t="s">
        <v>9</v>
      </c>
      <c r="B158" s="5">
        <v>0</v>
      </c>
      <c r="C158" s="5">
        <v>0</v>
      </c>
      <c r="D158" s="5">
        <v>23.644450948036873</v>
      </c>
      <c r="E158" s="5">
        <v>0</v>
      </c>
      <c r="F158" s="5">
        <v>0</v>
      </c>
      <c r="G158" s="5">
        <v>0</v>
      </c>
      <c r="H158" s="8">
        <v>0.68233903127194784</v>
      </c>
      <c r="I158" s="5">
        <v>0</v>
      </c>
      <c r="J158" s="5">
        <f>SUM(B158:I158)</f>
        <v>24.32678997930882</v>
      </c>
    </row>
    <row r="159" spans="1:10" x14ac:dyDescent="0.25">
      <c r="A159" s="9" t="s">
        <v>10</v>
      </c>
      <c r="B159" s="10">
        <f>B154+B155+B156+B157+B158</f>
        <v>0</v>
      </c>
      <c r="C159" s="10">
        <f t="shared" ref="C159:J159" si="28">C154+C155+C156+C157+C158</f>
        <v>0</v>
      </c>
      <c r="D159" s="10">
        <f t="shared" si="28"/>
        <v>267.10414660231584</v>
      </c>
      <c r="E159" s="10">
        <f t="shared" si="28"/>
        <v>0</v>
      </c>
      <c r="F159" s="10">
        <f t="shared" si="28"/>
        <v>0</v>
      </c>
      <c r="G159" s="10">
        <v>10.542965010803275</v>
      </c>
      <c r="H159" s="10">
        <f t="shared" si="28"/>
        <v>119.69722119718813</v>
      </c>
      <c r="I159" s="10">
        <f t="shared" si="28"/>
        <v>0</v>
      </c>
      <c r="J159" s="10">
        <f t="shared" si="28"/>
        <v>397.34433281030732</v>
      </c>
    </row>
    <row r="160" spans="1:10" x14ac:dyDescent="0.25">
      <c r="A160" s="9" t="s">
        <v>11</v>
      </c>
      <c r="B160" s="10">
        <v>0</v>
      </c>
      <c r="C160" s="10">
        <v>0</v>
      </c>
      <c r="D160" s="10">
        <v>8.2518296822572701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f>SUM(B160:I160)</f>
        <v>8.2518296822572701</v>
      </c>
    </row>
    <row r="161" spans="1:10" x14ac:dyDescent="0.25">
      <c r="A161" s="6" t="s">
        <v>12</v>
      </c>
      <c r="B161" s="7">
        <f>B159+B160</f>
        <v>0</v>
      </c>
      <c r="C161" s="7">
        <f t="shared" ref="C161:J161" si="29">C159+C160</f>
        <v>0</v>
      </c>
      <c r="D161" s="7">
        <f t="shared" si="29"/>
        <v>275.3559762845731</v>
      </c>
      <c r="E161" s="7">
        <f t="shared" si="29"/>
        <v>0</v>
      </c>
      <c r="F161" s="7">
        <f t="shared" si="29"/>
        <v>0</v>
      </c>
      <c r="G161" s="7">
        <v>10.542965010803275</v>
      </c>
      <c r="H161" s="7">
        <f t="shared" si="29"/>
        <v>119.69722119718813</v>
      </c>
      <c r="I161" s="7">
        <f t="shared" si="29"/>
        <v>0</v>
      </c>
      <c r="J161" s="7">
        <f t="shared" si="29"/>
        <v>405.59616249256459</v>
      </c>
    </row>
    <row r="162" spans="1:10" x14ac:dyDescent="0.25">
      <c r="A162" s="4" t="s">
        <v>39</v>
      </c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 t="s">
        <v>38</v>
      </c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 t="s">
        <v>29</v>
      </c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 t="s">
        <v>42</v>
      </c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60" x14ac:dyDescent="0.25">
      <c r="A168" s="6"/>
      <c r="B168" s="11" t="s">
        <v>16</v>
      </c>
      <c r="C168" s="11" t="s">
        <v>30</v>
      </c>
      <c r="D168" s="11" t="s">
        <v>31</v>
      </c>
      <c r="E168" s="11" t="s">
        <v>15</v>
      </c>
      <c r="F168" s="11" t="s">
        <v>32</v>
      </c>
      <c r="G168" s="11" t="s">
        <v>33</v>
      </c>
      <c r="H168" s="11" t="s">
        <v>21</v>
      </c>
      <c r="I168" s="11" t="s">
        <v>34</v>
      </c>
      <c r="J168" s="11" t="s">
        <v>22</v>
      </c>
    </row>
    <row r="169" spans="1:10" x14ac:dyDescent="0.25">
      <c r="A169" s="4" t="s">
        <v>0</v>
      </c>
      <c r="B169" s="5">
        <v>0</v>
      </c>
      <c r="C169" s="5">
        <v>0</v>
      </c>
      <c r="D169" s="5">
        <v>0</v>
      </c>
      <c r="E169" s="5">
        <v>0</v>
      </c>
      <c r="F169" s="5">
        <v>7.2058469475494409</v>
      </c>
      <c r="G169" s="5">
        <v>26.786936484952712</v>
      </c>
      <c r="H169" s="5">
        <v>0</v>
      </c>
      <c r="I169" s="5">
        <v>0</v>
      </c>
      <c r="J169" s="5">
        <f>SUM(B169:I169)</f>
        <v>33.992783432502151</v>
      </c>
    </row>
    <row r="170" spans="1:10" x14ac:dyDescent="0.25">
      <c r="A170" s="4" t="s">
        <v>19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f t="shared" ref="J170:J172" si="30">SUM(B170:I170)</f>
        <v>0</v>
      </c>
    </row>
    <row r="171" spans="1:10" x14ac:dyDescent="0.25">
      <c r="A171" s="4" t="s">
        <v>40</v>
      </c>
      <c r="B171" s="5">
        <v>0</v>
      </c>
      <c r="C171" s="5">
        <v>0</v>
      </c>
      <c r="D171" s="5">
        <v>0</v>
      </c>
      <c r="E171" s="5">
        <v>0</v>
      </c>
      <c r="F171" s="5">
        <v>0.13791917454858127</v>
      </c>
      <c r="G171" s="5">
        <v>0</v>
      </c>
      <c r="H171" s="5">
        <v>0</v>
      </c>
      <c r="I171" s="5">
        <v>0</v>
      </c>
      <c r="J171" s="5">
        <f t="shared" si="30"/>
        <v>0.13791917454858127</v>
      </c>
    </row>
    <row r="172" spans="1:10" x14ac:dyDescent="0.25">
      <c r="A172" s="4" t="s">
        <v>20</v>
      </c>
      <c r="B172" s="5">
        <v>0</v>
      </c>
      <c r="C172" s="5">
        <v>0</v>
      </c>
      <c r="D172" s="5">
        <v>0</v>
      </c>
      <c r="E172" s="5">
        <v>0</v>
      </c>
      <c r="F172" s="5">
        <v>7.0679277730008598</v>
      </c>
      <c r="G172" s="5">
        <v>0</v>
      </c>
      <c r="H172" s="5">
        <v>0</v>
      </c>
      <c r="I172" s="5">
        <v>0</v>
      </c>
      <c r="J172" s="5">
        <f t="shared" si="30"/>
        <v>7.0679277730008598</v>
      </c>
    </row>
    <row r="173" spans="1:10" x14ac:dyDescent="0.25">
      <c r="A173" s="4" t="s">
        <v>1</v>
      </c>
      <c r="B173" s="5">
        <v>0</v>
      </c>
      <c r="C173" s="5">
        <v>650.88660000000004</v>
      </c>
      <c r="D173" s="5">
        <v>390.45706423953396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f>SUM(B173:I173)</f>
        <v>1041.3436642395341</v>
      </c>
    </row>
    <row r="174" spans="1:10" x14ac:dyDescent="0.25">
      <c r="A174" s="4" t="s">
        <v>2</v>
      </c>
      <c r="B174" s="5">
        <v>0</v>
      </c>
      <c r="C174" s="5">
        <v>0</v>
      </c>
      <c r="D174" s="5">
        <v>-89.899350778539485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f>SUM(B174:I174)</f>
        <v>-89.899350778539485</v>
      </c>
    </row>
    <row r="175" spans="1:10" x14ac:dyDescent="0.25">
      <c r="A175" s="4" t="s">
        <v>17</v>
      </c>
      <c r="B175" s="5">
        <v>0</v>
      </c>
      <c r="C175" s="5">
        <v>0</v>
      </c>
      <c r="D175" s="5">
        <v>-6.909537682875321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f>SUM(B175:I175)</f>
        <v>-6.909537682875321</v>
      </c>
    </row>
    <row r="176" spans="1:10" x14ac:dyDescent="0.25">
      <c r="A176" s="4" t="s">
        <v>18</v>
      </c>
      <c r="B176" s="5">
        <v>0</v>
      </c>
      <c r="C176" s="5">
        <v>0</v>
      </c>
      <c r="D176" s="5">
        <v>-84.789862206144448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f>SUM(B176:I176)</f>
        <v>-84.789862206144448</v>
      </c>
    </row>
    <row r="177" spans="1:10" x14ac:dyDescent="0.25">
      <c r="A177" s="4" t="s">
        <v>23</v>
      </c>
      <c r="B177" s="5">
        <v>0</v>
      </c>
      <c r="C177" s="5">
        <v>18.494580000000003</v>
      </c>
      <c r="D177" s="5">
        <v>-8.5023926236687402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f>SUM(B177:I177)</f>
        <v>9.9921873763312625</v>
      </c>
    </row>
    <row r="178" spans="1:10" x14ac:dyDescent="0.25">
      <c r="A178" s="6" t="s">
        <v>24</v>
      </c>
      <c r="B178" s="7">
        <f>B169+B173+B174+B175+B176+B177</f>
        <v>0</v>
      </c>
      <c r="C178" s="7">
        <f t="shared" ref="C178:J178" si="31">C169+C173+C174+C175+C176+C177</f>
        <v>669.38118000000009</v>
      </c>
      <c r="D178" s="7">
        <f t="shared" si="31"/>
        <v>200.35592094830594</v>
      </c>
      <c r="E178" s="7">
        <f t="shared" si="31"/>
        <v>0</v>
      </c>
      <c r="F178" s="7">
        <f t="shared" si="31"/>
        <v>7.2058469475494409</v>
      </c>
      <c r="G178" s="7">
        <v>26.786936484952712</v>
      </c>
      <c r="H178" s="7">
        <f t="shared" si="31"/>
        <v>0</v>
      </c>
      <c r="I178" s="7">
        <f t="shared" si="31"/>
        <v>0</v>
      </c>
      <c r="J178" s="7">
        <f t="shared" si="31"/>
        <v>903.72988438080824</v>
      </c>
    </row>
    <row r="179" spans="1:10" x14ac:dyDescent="0.25">
      <c r="A179" s="4" t="s">
        <v>3</v>
      </c>
      <c r="B179" s="5">
        <v>0</v>
      </c>
      <c r="C179" s="5">
        <v>0</v>
      </c>
      <c r="D179" s="5">
        <v>185.44395886381599</v>
      </c>
      <c r="E179" s="5">
        <v>0</v>
      </c>
      <c r="F179" s="5">
        <v>0</v>
      </c>
      <c r="G179" s="5">
        <v>0</v>
      </c>
      <c r="H179" s="5">
        <f>-(H191+H180)-H184-H183</f>
        <v>8.9354395726848175</v>
      </c>
      <c r="I179" s="5">
        <v>0</v>
      </c>
      <c r="J179" s="5">
        <f t="shared" ref="J179:J184" si="32">SUM(B179:I179)</f>
        <v>194.37939843650082</v>
      </c>
    </row>
    <row r="180" spans="1:10" x14ac:dyDescent="0.25">
      <c r="A180" s="4" t="s">
        <v>41</v>
      </c>
      <c r="B180" s="5">
        <v>0</v>
      </c>
      <c r="C180" s="5">
        <v>0</v>
      </c>
      <c r="D180" s="5">
        <v>343.80346824419166</v>
      </c>
      <c r="E180" s="5">
        <v>0</v>
      </c>
      <c r="F180" s="5">
        <v>7.2058469475494409</v>
      </c>
      <c r="G180" s="5">
        <v>18.591972484952709</v>
      </c>
      <c r="H180" s="5">
        <f>-135.804-F180</f>
        <v>-143.00984694754945</v>
      </c>
      <c r="I180" s="5">
        <v>0</v>
      </c>
      <c r="J180" s="5">
        <f t="shared" si="32"/>
        <v>226.59144072914435</v>
      </c>
    </row>
    <row r="181" spans="1:10" x14ac:dyDescent="0.25">
      <c r="A181" s="4" t="s">
        <v>25</v>
      </c>
      <c r="B181" s="5">
        <v>0</v>
      </c>
      <c r="C181" s="5">
        <v>735.28728000000001</v>
      </c>
      <c r="D181" s="5">
        <v>-678.08797067617195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f t="shared" si="32"/>
        <v>57.199309323828061</v>
      </c>
    </row>
    <row r="182" spans="1:10" x14ac:dyDescent="0.25">
      <c r="A182" s="4" t="s">
        <v>26</v>
      </c>
      <c r="B182" s="5">
        <v>0</v>
      </c>
      <c r="C182" s="5">
        <v>-65.730499999999992</v>
      </c>
      <c r="D182" s="5">
        <v>65.730500000000006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f t="shared" si="32"/>
        <v>1.4210854715202004E-14</v>
      </c>
    </row>
    <row r="183" spans="1:10" x14ac:dyDescent="0.25">
      <c r="A183" s="4" t="s">
        <v>13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1.0968306529557259</v>
      </c>
      <c r="I183" s="5">
        <v>0</v>
      </c>
      <c r="J183" s="5">
        <f t="shared" si="32"/>
        <v>1.0968306529557259</v>
      </c>
    </row>
    <row r="184" spans="1:10" x14ac:dyDescent="0.25">
      <c r="A184" s="4" t="s">
        <v>14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8">
        <v>13.069647463456578</v>
      </c>
      <c r="I184" s="5">
        <v>0</v>
      </c>
      <c r="J184" s="5">
        <f t="shared" si="32"/>
        <v>13.069647463456578</v>
      </c>
    </row>
    <row r="185" spans="1:10" x14ac:dyDescent="0.25">
      <c r="A185" s="6" t="s">
        <v>4</v>
      </c>
      <c r="B185" s="7">
        <f>B179+B180+B181+B182+B183+B184</f>
        <v>0</v>
      </c>
      <c r="C185" s="7">
        <f t="shared" ref="C185:J185" si="33">C179+C180+C181+C182+C183+C184</f>
        <v>669.55678</v>
      </c>
      <c r="D185" s="7">
        <f t="shared" si="33"/>
        <v>-83.110043568164315</v>
      </c>
      <c r="E185" s="7">
        <f t="shared" si="33"/>
        <v>0</v>
      </c>
      <c r="F185" s="7">
        <f t="shared" si="33"/>
        <v>7.2058469475494409</v>
      </c>
      <c r="G185" s="7">
        <v>18.591972484952709</v>
      </c>
      <c r="H185" s="7">
        <f t="shared" si="33"/>
        <v>-119.90792925845231</v>
      </c>
      <c r="I185" s="7">
        <f t="shared" si="33"/>
        <v>0</v>
      </c>
      <c r="J185" s="7">
        <f t="shared" si="33"/>
        <v>492.33662660588556</v>
      </c>
    </row>
    <row r="186" spans="1:10" x14ac:dyDescent="0.25">
      <c r="A186" s="4" t="s">
        <v>5</v>
      </c>
      <c r="B186" s="5">
        <v>0</v>
      </c>
      <c r="C186" s="5">
        <v>0</v>
      </c>
      <c r="D186" s="5">
        <v>26.392198968299184</v>
      </c>
      <c r="E186" s="5">
        <v>0</v>
      </c>
      <c r="F186" s="5">
        <v>0</v>
      </c>
      <c r="G186" s="5">
        <v>3.1945800000000002</v>
      </c>
      <c r="H186" s="8">
        <v>8.2834551621822534</v>
      </c>
      <c r="I186" s="5">
        <v>0</v>
      </c>
      <c r="J186" s="5">
        <f>SUM(B186:I186)</f>
        <v>37.870234130481435</v>
      </c>
    </row>
    <row r="187" spans="1:10" x14ac:dyDescent="0.25">
      <c r="A187" s="4" t="s">
        <v>6</v>
      </c>
      <c r="B187" s="5">
        <v>0</v>
      </c>
      <c r="C187" s="5">
        <v>0</v>
      </c>
      <c r="D187" s="5">
        <v>211.62002564601039</v>
      </c>
      <c r="E187" s="5">
        <v>0</v>
      </c>
      <c r="F187" s="5">
        <v>0</v>
      </c>
      <c r="G187" s="5">
        <v>0</v>
      </c>
      <c r="H187" s="8">
        <v>0</v>
      </c>
      <c r="I187" s="5">
        <v>0</v>
      </c>
      <c r="J187" s="5">
        <f>SUM(B187:I187)</f>
        <v>211.62002564601039</v>
      </c>
    </row>
    <row r="188" spans="1:10" x14ac:dyDescent="0.25">
      <c r="A188" s="4" t="s">
        <v>7</v>
      </c>
      <c r="B188" s="5">
        <v>0</v>
      </c>
      <c r="C188" s="5">
        <v>0</v>
      </c>
      <c r="D188" s="5">
        <v>11.383781404693821</v>
      </c>
      <c r="E188" s="5">
        <v>0</v>
      </c>
      <c r="F188" s="5">
        <v>0</v>
      </c>
      <c r="G188" s="5">
        <v>4.9685639999999998</v>
      </c>
      <c r="H188" s="8">
        <v>47.163462959235289</v>
      </c>
      <c r="I188" s="5">
        <v>0</v>
      </c>
      <c r="J188" s="5">
        <f>SUM(B188:I188)</f>
        <v>63.515808363929111</v>
      </c>
    </row>
    <row r="189" spans="1:10" x14ac:dyDescent="0.25">
      <c r="A189" s="4" t="s">
        <v>8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3.1820000000000001E-2</v>
      </c>
      <c r="H189" s="8">
        <v>63.782563500799917</v>
      </c>
      <c r="I189" s="5">
        <v>0</v>
      </c>
      <c r="J189" s="5">
        <f>SUM(B189:I189)</f>
        <v>63.81438350079992</v>
      </c>
    </row>
    <row r="190" spans="1:10" x14ac:dyDescent="0.25">
      <c r="A190" s="4" t="s">
        <v>9</v>
      </c>
      <c r="B190" s="5">
        <v>0</v>
      </c>
      <c r="C190" s="5">
        <v>0</v>
      </c>
      <c r="D190" s="5">
        <v>24.220976762109878</v>
      </c>
      <c r="E190" s="5">
        <v>0</v>
      </c>
      <c r="F190" s="5">
        <v>0</v>
      </c>
      <c r="G190" s="5">
        <v>0</v>
      </c>
      <c r="H190" s="8">
        <v>0.67844763623485849</v>
      </c>
      <c r="I190" s="5">
        <v>0</v>
      </c>
      <c r="J190" s="5">
        <f>SUM(B190:I190)</f>
        <v>24.899424398344735</v>
      </c>
    </row>
    <row r="191" spans="1:10" x14ac:dyDescent="0.25">
      <c r="A191" s="9" t="s">
        <v>10</v>
      </c>
      <c r="B191" s="10">
        <f>B186+B187+B188+B189+B190</f>
        <v>0</v>
      </c>
      <c r="C191" s="10">
        <f t="shared" ref="C191:J191" si="34">C186+C187+C188+C189+C190</f>
        <v>0</v>
      </c>
      <c r="D191" s="10">
        <f t="shared" si="34"/>
        <v>273.61698278111328</v>
      </c>
      <c r="E191" s="10">
        <f t="shared" si="34"/>
        <v>0</v>
      </c>
      <c r="F191" s="10">
        <f t="shared" si="34"/>
        <v>0</v>
      </c>
      <c r="G191" s="10">
        <v>8.1949639999999988</v>
      </c>
      <c r="H191" s="10">
        <f t="shared" si="34"/>
        <v>119.90792925845233</v>
      </c>
      <c r="I191" s="10">
        <f t="shared" si="34"/>
        <v>0</v>
      </c>
      <c r="J191" s="10">
        <f t="shared" si="34"/>
        <v>401.71987603956563</v>
      </c>
    </row>
    <row r="192" spans="1:10" x14ac:dyDescent="0.25">
      <c r="A192" s="9" t="s">
        <v>11</v>
      </c>
      <c r="B192" s="10">
        <v>0</v>
      </c>
      <c r="C192" s="10">
        <v>0</v>
      </c>
      <c r="D192" s="10">
        <v>9.8489817353569666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f>SUM(B192:I192)</f>
        <v>9.8489817353569666</v>
      </c>
    </row>
    <row r="193" spans="1:10" x14ac:dyDescent="0.25">
      <c r="A193" s="6" t="s">
        <v>12</v>
      </c>
      <c r="B193" s="7">
        <f>B191+B192</f>
        <v>0</v>
      </c>
      <c r="C193" s="7">
        <f t="shared" ref="C193:J193" si="35">C191+C192</f>
        <v>0</v>
      </c>
      <c r="D193" s="7">
        <f t="shared" si="35"/>
        <v>283.46596451647025</v>
      </c>
      <c r="E193" s="7">
        <f t="shared" si="35"/>
        <v>0</v>
      </c>
      <c r="F193" s="7">
        <f t="shared" si="35"/>
        <v>0</v>
      </c>
      <c r="G193" s="7">
        <v>8.1949639999999988</v>
      </c>
      <c r="H193" s="7">
        <f t="shared" si="35"/>
        <v>119.90792925845233</v>
      </c>
      <c r="I193" s="7">
        <f t="shared" si="35"/>
        <v>0</v>
      </c>
      <c r="J193" s="7">
        <f t="shared" si="35"/>
        <v>411.56885777492261</v>
      </c>
    </row>
    <row r="194" spans="1:10" x14ac:dyDescent="0.25">
      <c r="A194" s="4" t="s">
        <v>39</v>
      </c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 t="s">
        <v>43</v>
      </c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 t="s">
        <v>29</v>
      </c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 t="s">
        <v>42</v>
      </c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60" x14ac:dyDescent="0.25">
      <c r="A200" s="6"/>
      <c r="B200" s="11" t="s">
        <v>16</v>
      </c>
      <c r="C200" s="11" t="s">
        <v>30</v>
      </c>
      <c r="D200" s="11" t="s">
        <v>31</v>
      </c>
      <c r="E200" s="11" t="s">
        <v>15</v>
      </c>
      <c r="F200" s="11" t="s">
        <v>32</v>
      </c>
      <c r="G200" s="11" t="s">
        <v>33</v>
      </c>
      <c r="H200" s="11" t="s">
        <v>21</v>
      </c>
      <c r="I200" s="11" t="s">
        <v>34</v>
      </c>
      <c r="J200" s="11" t="s">
        <v>22</v>
      </c>
    </row>
    <row r="201" spans="1:10" x14ac:dyDescent="0.25">
      <c r="A201" s="4" t="s">
        <v>0</v>
      </c>
      <c r="B201" s="5">
        <v>0</v>
      </c>
      <c r="C201" s="5">
        <v>0</v>
      </c>
      <c r="D201" s="5">
        <v>0</v>
      </c>
      <c r="E201" s="5">
        <v>0</v>
      </c>
      <c r="F201" s="5">
        <v>6.8137575236457444</v>
      </c>
      <c r="G201" s="5">
        <v>26.334934718701632</v>
      </c>
      <c r="H201" s="5">
        <v>0</v>
      </c>
      <c r="I201" s="5">
        <v>0</v>
      </c>
      <c r="J201" s="5">
        <f>SUM(B201:I201)</f>
        <v>33.14869224234738</v>
      </c>
    </row>
    <row r="202" spans="1:10" x14ac:dyDescent="0.25">
      <c r="A202" s="4" t="s">
        <v>19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f t="shared" ref="J202:J204" si="36">SUM(B202:I202)</f>
        <v>0</v>
      </c>
    </row>
    <row r="203" spans="1:10" x14ac:dyDescent="0.25">
      <c r="A203" s="4" t="s">
        <v>40</v>
      </c>
      <c r="B203" s="5">
        <v>0</v>
      </c>
      <c r="C203" s="5">
        <v>0</v>
      </c>
      <c r="D203" s="5">
        <v>0</v>
      </c>
      <c r="E203" s="5">
        <v>0</v>
      </c>
      <c r="F203" s="5">
        <v>4.6345657781599311E-2</v>
      </c>
      <c r="G203" s="5">
        <v>0</v>
      </c>
      <c r="H203" s="5">
        <v>0</v>
      </c>
      <c r="I203" s="5">
        <v>0</v>
      </c>
      <c r="J203" s="5">
        <f t="shared" si="36"/>
        <v>4.6345657781599311E-2</v>
      </c>
    </row>
    <row r="204" spans="1:10" x14ac:dyDescent="0.25">
      <c r="A204" s="4" t="s">
        <v>20</v>
      </c>
      <c r="B204" s="5">
        <v>0</v>
      </c>
      <c r="C204" s="5">
        <v>0</v>
      </c>
      <c r="D204" s="5">
        <v>0</v>
      </c>
      <c r="E204" s="5">
        <v>0</v>
      </c>
      <c r="F204" s="5">
        <v>6.7674118658641449</v>
      </c>
      <c r="G204" s="5">
        <v>0</v>
      </c>
      <c r="H204" s="5">
        <v>0</v>
      </c>
      <c r="I204" s="5">
        <v>0</v>
      </c>
      <c r="J204" s="5">
        <f t="shared" si="36"/>
        <v>6.7674118658641449</v>
      </c>
    </row>
    <row r="205" spans="1:10" x14ac:dyDescent="0.25">
      <c r="A205" s="4" t="s">
        <v>1</v>
      </c>
      <c r="B205" s="5">
        <v>0</v>
      </c>
      <c r="C205" s="5">
        <v>487.39860000000004</v>
      </c>
      <c r="D205" s="5">
        <v>405.19129307876165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f>SUM(B205:I205)</f>
        <v>892.58989307876163</v>
      </c>
    </row>
    <row r="206" spans="1:10" x14ac:dyDescent="0.25">
      <c r="A206" s="4" t="s">
        <v>2</v>
      </c>
      <c r="B206" s="5">
        <v>0</v>
      </c>
      <c r="C206" s="5">
        <v>0</v>
      </c>
      <c r="D206" s="5">
        <v>-22.831581150105265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f>SUM(B206:I206)</f>
        <v>-22.831581150105265</v>
      </c>
    </row>
    <row r="207" spans="1:10" x14ac:dyDescent="0.25">
      <c r="A207" s="4" t="s">
        <v>17</v>
      </c>
      <c r="B207" s="5">
        <v>0</v>
      </c>
      <c r="C207" s="5">
        <v>0</v>
      </c>
      <c r="D207" s="5">
        <v>-6.971636495360344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f>SUM(B207:I207)</f>
        <v>-6.971636495360344</v>
      </c>
    </row>
    <row r="208" spans="1:10" x14ac:dyDescent="0.25">
      <c r="A208" s="4" t="s">
        <v>18</v>
      </c>
      <c r="B208" s="5">
        <v>0</v>
      </c>
      <c r="C208" s="5">
        <v>0</v>
      </c>
      <c r="D208" s="5">
        <v>-85.551903024999831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f>SUM(B208:I208)</f>
        <v>-85.551903024999831</v>
      </c>
    </row>
    <row r="209" spans="1:10" x14ac:dyDescent="0.25">
      <c r="A209" s="4" t="s">
        <v>23</v>
      </c>
      <c r="B209" s="5">
        <v>0</v>
      </c>
      <c r="C209" s="5">
        <v>15.224820000000001</v>
      </c>
      <c r="D209" s="5">
        <v>-68.512465552661155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f>SUM(B209:I209)</f>
        <v>-53.287645552661154</v>
      </c>
    </row>
    <row r="210" spans="1:10" x14ac:dyDescent="0.25">
      <c r="A210" s="6" t="s">
        <v>24</v>
      </c>
      <c r="B210" s="7">
        <f>B201+B205+B206+B207+B208+B209</f>
        <v>0</v>
      </c>
      <c r="C210" s="7">
        <f t="shared" ref="C210:J210" si="37">C201+C205+C206+C207+C208+C209</f>
        <v>502.62342000000007</v>
      </c>
      <c r="D210" s="7">
        <f t="shared" si="37"/>
        <v>221.32370685563504</v>
      </c>
      <c r="E210" s="7">
        <f t="shared" si="37"/>
        <v>0</v>
      </c>
      <c r="F210" s="7">
        <f t="shared" si="37"/>
        <v>6.8137575236457444</v>
      </c>
      <c r="G210" s="7">
        <v>26.334934718701632</v>
      </c>
      <c r="H210" s="7">
        <f t="shared" si="37"/>
        <v>0</v>
      </c>
      <c r="I210" s="7">
        <f t="shared" si="37"/>
        <v>0</v>
      </c>
      <c r="J210" s="7">
        <f t="shared" si="37"/>
        <v>757.09581909798226</v>
      </c>
    </row>
    <row r="211" spans="1:10" x14ac:dyDescent="0.25">
      <c r="A211" s="4" t="s">
        <v>3</v>
      </c>
      <c r="B211" s="5">
        <v>0</v>
      </c>
      <c r="C211" s="5">
        <v>0</v>
      </c>
      <c r="D211" s="5">
        <v>85.992371031817697</v>
      </c>
      <c r="E211" s="5">
        <v>0</v>
      </c>
      <c r="F211" s="5">
        <v>0</v>
      </c>
      <c r="G211" s="5">
        <v>0</v>
      </c>
      <c r="H211" s="5">
        <f>-(H223+H212)-H216-H215</f>
        <v>-5.5308227033797008</v>
      </c>
      <c r="I211" s="5">
        <v>0</v>
      </c>
      <c r="J211" s="5">
        <f t="shared" ref="J211:J216" si="38">SUM(B211:I211)</f>
        <v>80.461548328437999</v>
      </c>
    </row>
    <row r="212" spans="1:10" x14ac:dyDescent="0.25">
      <c r="A212" s="4" t="s">
        <v>41</v>
      </c>
      <c r="B212" s="5">
        <v>0</v>
      </c>
      <c r="C212" s="5">
        <v>0</v>
      </c>
      <c r="D212" s="5">
        <v>297.08951846814881</v>
      </c>
      <c r="E212" s="5">
        <v>0</v>
      </c>
      <c r="F212" s="5">
        <v>6.8137575236457444</v>
      </c>
      <c r="G212" s="5">
        <v>18.127841788478072</v>
      </c>
      <c r="H212" s="5">
        <f>-121.4115-F212</f>
        <v>-128.22525752364575</v>
      </c>
      <c r="I212" s="5">
        <v>0</v>
      </c>
      <c r="J212" s="5">
        <f t="shared" si="38"/>
        <v>193.80586025662686</v>
      </c>
    </row>
    <row r="213" spans="1:10" x14ac:dyDescent="0.25">
      <c r="A213" s="4" t="s">
        <v>25</v>
      </c>
      <c r="B213" s="5">
        <v>0</v>
      </c>
      <c r="C213" s="5">
        <v>531.94908000000009</v>
      </c>
      <c r="D213" s="5">
        <v>-474.84235000000001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f t="shared" si="38"/>
        <v>57.106730000000084</v>
      </c>
    </row>
    <row r="214" spans="1:10" x14ac:dyDescent="0.25">
      <c r="A214" s="4" t="s">
        <v>26</v>
      </c>
      <c r="B214" s="5">
        <v>0</v>
      </c>
      <c r="C214" s="5">
        <v>-29.5075</v>
      </c>
      <c r="D214" s="5">
        <v>29.5075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f t="shared" si="38"/>
        <v>0</v>
      </c>
    </row>
    <row r="215" spans="1:10" x14ac:dyDescent="0.25">
      <c r="A215" s="4" t="s">
        <v>13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1.2967780606761707</v>
      </c>
      <c r="I215" s="5">
        <v>0</v>
      </c>
      <c r="J215" s="5">
        <f t="shared" si="38"/>
        <v>1.2967780606761707</v>
      </c>
    </row>
    <row r="216" spans="1:10" x14ac:dyDescent="0.25">
      <c r="A216" s="4" t="s">
        <v>14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8">
        <v>13.155631986242476</v>
      </c>
      <c r="I216" s="5">
        <v>0</v>
      </c>
      <c r="J216" s="5">
        <f t="shared" si="38"/>
        <v>13.155631986242476</v>
      </c>
    </row>
    <row r="217" spans="1:10" x14ac:dyDescent="0.25">
      <c r="A217" s="6" t="s">
        <v>4</v>
      </c>
      <c r="B217" s="7">
        <f>B211+B212+B213+B214+B215+B216</f>
        <v>0</v>
      </c>
      <c r="C217" s="7">
        <f t="shared" ref="C217:J217" si="39">C211+C212+C213+C214+C215+C216</f>
        <v>502.4415800000001</v>
      </c>
      <c r="D217" s="7">
        <f t="shared" si="39"/>
        <v>-62.252960500033502</v>
      </c>
      <c r="E217" s="7">
        <f t="shared" si="39"/>
        <v>0</v>
      </c>
      <c r="F217" s="7">
        <f t="shared" si="39"/>
        <v>6.8137575236457444</v>
      </c>
      <c r="G217" s="7">
        <v>18.127841788478072</v>
      </c>
      <c r="H217" s="7">
        <f t="shared" si="39"/>
        <v>-119.30367018010682</v>
      </c>
      <c r="I217" s="7">
        <f t="shared" si="39"/>
        <v>0</v>
      </c>
      <c r="J217" s="7">
        <f t="shared" si="39"/>
        <v>345.8265486319836</v>
      </c>
    </row>
    <row r="218" spans="1:10" x14ac:dyDescent="0.25">
      <c r="A218" s="4" t="s">
        <v>5</v>
      </c>
      <c r="B218" s="5">
        <v>0</v>
      </c>
      <c r="C218" s="5">
        <v>0</v>
      </c>
      <c r="D218" s="5">
        <v>26.402877001982549</v>
      </c>
      <c r="E218" s="5">
        <v>0</v>
      </c>
      <c r="F218" s="5">
        <v>0</v>
      </c>
      <c r="G218" s="5">
        <v>3.5240000000000005</v>
      </c>
      <c r="H218" s="8">
        <v>8.9456963102496925</v>
      </c>
      <c r="I218" s="5">
        <v>0</v>
      </c>
      <c r="J218" s="5">
        <f>SUM(B218:I218)</f>
        <v>38.872573312232241</v>
      </c>
    </row>
    <row r="219" spans="1:10" x14ac:dyDescent="0.25">
      <c r="A219" s="4" t="s">
        <v>6</v>
      </c>
      <c r="B219" s="5">
        <v>0</v>
      </c>
      <c r="C219" s="5">
        <v>0</v>
      </c>
      <c r="D219" s="5">
        <v>211.7056451036629</v>
      </c>
      <c r="E219" s="5">
        <v>0</v>
      </c>
      <c r="F219" s="5">
        <v>0</v>
      </c>
      <c r="G219" s="5">
        <v>0</v>
      </c>
      <c r="H219" s="8">
        <v>0</v>
      </c>
      <c r="I219" s="5">
        <v>0</v>
      </c>
      <c r="J219" s="5">
        <f>SUM(B219:I219)</f>
        <v>211.7056451036629</v>
      </c>
    </row>
    <row r="220" spans="1:10" x14ac:dyDescent="0.25">
      <c r="A220" s="4" t="s">
        <v>7</v>
      </c>
      <c r="B220" s="5">
        <v>0</v>
      </c>
      <c r="C220" s="5">
        <v>0</v>
      </c>
      <c r="D220" s="5">
        <v>11.388387174809051</v>
      </c>
      <c r="E220" s="5">
        <v>0</v>
      </c>
      <c r="F220" s="5">
        <v>0</v>
      </c>
      <c r="G220" s="5">
        <v>4.6509392226999138</v>
      </c>
      <c r="H220" s="8">
        <v>47.22195799082477</v>
      </c>
      <c r="I220" s="5">
        <v>0</v>
      </c>
      <c r="J220" s="5">
        <f>SUM(B220:I220)</f>
        <v>63.261284388333735</v>
      </c>
    </row>
    <row r="221" spans="1:10" x14ac:dyDescent="0.25">
      <c r="A221" s="4" t="s">
        <v>8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3.2153707523645735E-2</v>
      </c>
      <c r="H221" s="8">
        <v>62.376793911955772</v>
      </c>
      <c r="I221" s="5">
        <v>0</v>
      </c>
      <c r="J221" s="5">
        <f>SUM(B221:I221)</f>
        <v>62.40894761947942</v>
      </c>
    </row>
    <row r="222" spans="1:10" x14ac:dyDescent="0.25">
      <c r="A222" s="4" t="s">
        <v>9</v>
      </c>
      <c r="B222" s="5">
        <v>0</v>
      </c>
      <c r="C222" s="5">
        <v>0</v>
      </c>
      <c r="D222" s="5">
        <v>24.230776339857094</v>
      </c>
      <c r="E222" s="5">
        <v>0</v>
      </c>
      <c r="F222" s="5">
        <v>0</v>
      </c>
      <c r="G222" s="5">
        <v>0</v>
      </c>
      <c r="H222" s="8">
        <v>0.75922196707657252</v>
      </c>
      <c r="I222" s="5">
        <v>0</v>
      </c>
      <c r="J222" s="5">
        <f>SUM(B222:I222)</f>
        <v>24.989998306933668</v>
      </c>
    </row>
    <row r="223" spans="1:10" x14ac:dyDescent="0.25">
      <c r="A223" s="9" t="s">
        <v>10</v>
      </c>
      <c r="B223" s="10">
        <f>B218+B219+B220+B221+B222</f>
        <v>0</v>
      </c>
      <c r="C223" s="10">
        <f t="shared" ref="C223:J223" si="40">C218+C219+C220+C221+C222</f>
        <v>0</v>
      </c>
      <c r="D223" s="10">
        <f t="shared" si="40"/>
        <v>273.7276856203116</v>
      </c>
      <c r="E223" s="10">
        <f t="shared" si="40"/>
        <v>0</v>
      </c>
      <c r="F223" s="10">
        <f t="shared" si="40"/>
        <v>0</v>
      </c>
      <c r="G223" s="10">
        <v>8.2070929302235598</v>
      </c>
      <c r="H223" s="10">
        <f t="shared" si="40"/>
        <v>119.30367018010681</v>
      </c>
      <c r="I223" s="10">
        <f t="shared" si="40"/>
        <v>0</v>
      </c>
      <c r="J223" s="10">
        <f t="shared" si="40"/>
        <v>401.23844873064201</v>
      </c>
    </row>
    <row r="224" spans="1:10" x14ac:dyDescent="0.25">
      <c r="A224" s="9" t="s">
        <v>11</v>
      </c>
      <c r="B224" s="10">
        <v>0</v>
      </c>
      <c r="C224" s="10">
        <v>0</v>
      </c>
      <c r="D224" s="10">
        <v>9.8489817353569666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f>SUM(B224:I224)</f>
        <v>9.8489817353569666</v>
      </c>
    </row>
    <row r="225" spans="1:10" x14ac:dyDescent="0.25">
      <c r="A225" s="6" t="s">
        <v>12</v>
      </c>
      <c r="B225" s="7">
        <f>B223+B224</f>
        <v>0</v>
      </c>
      <c r="C225" s="7">
        <f t="shared" ref="C225:J225" si="41">C223+C224</f>
        <v>0</v>
      </c>
      <c r="D225" s="7">
        <f t="shared" si="41"/>
        <v>283.57666735566858</v>
      </c>
      <c r="E225" s="7">
        <f t="shared" si="41"/>
        <v>0</v>
      </c>
      <c r="F225" s="7">
        <f t="shared" si="41"/>
        <v>0</v>
      </c>
      <c r="G225" s="7">
        <v>8.2070929302235598</v>
      </c>
      <c r="H225" s="7">
        <f t="shared" si="41"/>
        <v>119.30367018010681</v>
      </c>
      <c r="I225" s="7">
        <f t="shared" si="41"/>
        <v>0</v>
      </c>
      <c r="J225" s="7">
        <f t="shared" si="41"/>
        <v>411.08743046599898</v>
      </c>
    </row>
    <row r="226" spans="1:10" x14ac:dyDescent="0.25">
      <c r="A226" s="4" t="s">
        <v>39</v>
      </c>
      <c r="B226" s="4"/>
      <c r="C226" s="4"/>
      <c r="D226" s="4"/>
      <c r="E226" s="4"/>
      <c r="F226" s="4"/>
      <c r="G226" s="4"/>
      <c r="H226" s="4"/>
      <c r="I226" s="4"/>
      <c r="J226" s="4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showGridLines="0" workbookViewId="0">
      <selection activeCell="A232" sqref="A232"/>
    </sheetView>
  </sheetViews>
  <sheetFormatPr baseColWidth="10" defaultColWidth="9.140625" defaultRowHeight="15" x14ac:dyDescent="0.25"/>
  <cols>
    <col min="1" max="1" width="45.42578125" bestFit="1" customWidth="1"/>
    <col min="2" max="2" width="9.28515625" bestFit="1" customWidth="1"/>
    <col min="3" max="3" width="9.42578125" bestFit="1" customWidth="1"/>
    <col min="4" max="4" width="10.28515625" bestFit="1" customWidth="1"/>
    <col min="5" max="5" width="9.42578125" bestFit="1" customWidth="1"/>
    <col min="6" max="6" width="9.28515625" bestFit="1" customWidth="1"/>
    <col min="7" max="7" width="9.42578125" bestFit="1" customWidth="1"/>
    <col min="8" max="8" width="10.28515625" bestFit="1" customWidth="1"/>
    <col min="9" max="9" width="9.28515625" bestFit="1" customWidth="1"/>
    <col min="10" max="10" width="10.42578125" bestFit="1" customWidth="1"/>
  </cols>
  <sheetData>
    <row r="1" spans="1:10" ht="23.25" x14ac:dyDescent="0.35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</row>
    <row r="4" spans="1:10" x14ac:dyDescent="0.25">
      <c r="B4" s="2" t="s">
        <v>44</v>
      </c>
    </row>
    <row r="5" spans="1:10" x14ac:dyDescent="0.25">
      <c r="B5" t="s">
        <v>29</v>
      </c>
    </row>
    <row r="6" spans="1:10" x14ac:dyDescent="0.25">
      <c r="B6" t="s">
        <v>42</v>
      </c>
    </row>
    <row r="8" spans="1:10" ht="60" x14ac:dyDescent="0.25">
      <c r="A8" s="3"/>
      <c r="B8" s="13" t="s">
        <v>16</v>
      </c>
      <c r="C8" s="13" t="s">
        <v>30</v>
      </c>
      <c r="D8" s="13" t="s">
        <v>31</v>
      </c>
      <c r="E8" s="13" t="s">
        <v>15</v>
      </c>
      <c r="F8" s="13" t="s">
        <v>32</v>
      </c>
      <c r="G8" s="13" t="s">
        <v>33</v>
      </c>
      <c r="H8" s="13" t="s">
        <v>21</v>
      </c>
      <c r="I8" s="13" t="s">
        <v>34</v>
      </c>
      <c r="J8" s="13" t="s">
        <v>22</v>
      </c>
    </row>
    <row r="9" spans="1:10" x14ac:dyDescent="0.25">
      <c r="A9" s="4" t="s">
        <v>0</v>
      </c>
      <c r="B9" s="5">
        <v>0</v>
      </c>
      <c r="C9" s="5">
        <v>0</v>
      </c>
      <c r="D9" s="5">
        <v>0</v>
      </c>
      <c r="E9" s="5">
        <v>0</v>
      </c>
      <c r="F9" s="5">
        <f>F10+F11+F12</f>
        <v>39.316158125537406</v>
      </c>
      <c r="G9" s="5">
        <v>10.528594552708514</v>
      </c>
      <c r="H9" s="5">
        <v>0</v>
      </c>
      <c r="I9" s="5">
        <v>0</v>
      </c>
      <c r="J9" s="5">
        <f>SUM(B9:I9)</f>
        <v>49.844752678245918</v>
      </c>
    </row>
    <row r="10" spans="1:10" x14ac:dyDescent="0.25">
      <c r="A10" s="4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35.158204557179708</v>
      </c>
      <c r="G10" s="5">
        <v>0</v>
      </c>
      <c r="H10" s="5">
        <v>0</v>
      </c>
      <c r="I10" s="5">
        <v>0</v>
      </c>
      <c r="J10" s="5">
        <f t="shared" ref="J10:J12" si="0">SUM(B10:I10)</f>
        <v>35.158204557179708</v>
      </c>
    </row>
    <row r="11" spans="1:10" x14ac:dyDescent="0.25">
      <c r="A11" s="4" t="s">
        <v>40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f t="shared" si="0"/>
        <v>0</v>
      </c>
    </row>
    <row r="12" spans="1:10" x14ac:dyDescent="0.25">
      <c r="A12" s="4" t="s">
        <v>20</v>
      </c>
      <c r="B12" s="5">
        <v>0</v>
      </c>
      <c r="C12" s="5">
        <v>0</v>
      </c>
      <c r="D12" s="5">
        <v>0</v>
      </c>
      <c r="E12" s="5">
        <v>0</v>
      </c>
      <c r="F12" s="5">
        <v>4.157953568357696</v>
      </c>
      <c r="G12" s="5">
        <v>0</v>
      </c>
      <c r="H12" s="5">
        <v>0</v>
      </c>
      <c r="I12" s="5">
        <v>0</v>
      </c>
      <c r="J12" s="5">
        <f t="shared" si="0"/>
        <v>4.157953568357696</v>
      </c>
    </row>
    <row r="13" spans="1:10" x14ac:dyDescent="0.25">
      <c r="A13" s="4" t="s">
        <v>1</v>
      </c>
      <c r="B13" s="5">
        <v>0</v>
      </c>
      <c r="C13" s="5">
        <v>0</v>
      </c>
      <c r="D13" s="5">
        <v>311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>SUM(B13:I13)</f>
        <v>311</v>
      </c>
    </row>
    <row r="14" spans="1:10" x14ac:dyDescent="0.25">
      <c r="A14" s="4" t="s">
        <v>2</v>
      </c>
      <c r="B14" s="5">
        <v>0</v>
      </c>
      <c r="C14" s="5">
        <v>0</v>
      </c>
      <c r="D14" s="5">
        <v>-1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>SUM(B14:I14)</f>
        <v>-1</v>
      </c>
    </row>
    <row r="15" spans="1:10" x14ac:dyDescent="0.25">
      <c r="A15" s="4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f>SUM(B15:I15)</f>
        <v>0</v>
      </c>
    </row>
    <row r="16" spans="1:10" x14ac:dyDescent="0.25">
      <c r="A16" s="4" t="s">
        <v>18</v>
      </c>
      <c r="B16" s="5">
        <v>0</v>
      </c>
      <c r="C16" s="5">
        <v>0</v>
      </c>
      <c r="D16" s="5">
        <v>-35.832922518391136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f>SUM(B16:I16)</f>
        <v>-35.832922518391136</v>
      </c>
    </row>
    <row r="17" spans="1:10" x14ac:dyDescent="0.25">
      <c r="A17" s="4" t="s">
        <v>23</v>
      </c>
      <c r="B17" s="5">
        <v>0</v>
      </c>
      <c r="C17" s="5">
        <v>0</v>
      </c>
      <c r="D17" s="5">
        <v>7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f>SUM(B17:I17)</f>
        <v>7</v>
      </c>
    </row>
    <row r="18" spans="1:10" x14ac:dyDescent="0.25">
      <c r="A18" s="6" t="s">
        <v>24</v>
      </c>
      <c r="B18" s="7">
        <f t="shared" ref="B18:J18" si="1">B9+B13+B14+B15+B16+B17</f>
        <v>0</v>
      </c>
      <c r="C18" s="7">
        <f t="shared" si="1"/>
        <v>0</v>
      </c>
      <c r="D18" s="7">
        <f t="shared" si="1"/>
        <v>281.16707748160889</v>
      </c>
      <c r="E18" s="7">
        <f t="shared" si="1"/>
        <v>0</v>
      </c>
      <c r="F18" s="7">
        <f t="shared" si="1"/>
        <v>39.316158125537406</v>
      </c>
      <c r="G18" s="7">
        <v>10.528594552708514</v>
      </c>
      <c r="H18" s="7">
        <f t="shared" si="1"/>
        <v>0</v>
      </c>
      <c r="I18" s="7">
        <f t="shared" si="1"/>
        <v>0</v>
      </c>
      <c r="J18" s="7">
        <f t="shared" si="1"/>
        <v>331.01183015985481</v>
      </c>
    </row>
    <row r="19" spans="1:10" x14ac:dyDescent="0.25">
      <c r="A19" s="4" t="s">
        <v>3</v>
      </c>
      <c r="B19" s="5">
        <v>0</v>
      </c>
      <c r="C19" s="5">
        <v>0</v>
      </c>
      <c r="D19" s="5">
        <f>D18-SUM(D20:D24)-D33</f>
        <v>20.593359375410799</v>
      </c>
      <c r="E19" s="5">
        <v>0</v>
      </c>
      <c r="F19" s="5">
        <v>0</v>
      </c>
      <c r="G19" s="5">
        <v>0</v>
      </c>
      <c r="H19" s="5">
        <f>-(H31+H20)-H24-H23</f>
        <v>-1.8768910458241173</v>
      </c>
      <c r="I19" s="5">
        <v>0</v>
      </c>
      <c r="J19" s="5">
        <f t="shared" ref="J19:J24" si="2">SUM(B19:I19)</f>
        <v>18.716468329586682</v>
      </c>
    </row>
    <row r="20" spans="1:10" x14ac:dyDescent="0.25">
      <c r="A20" s="4" t="s">
        <v>41</v>
      </c>
      <c r="B20" s="5">
        <v>0</v>
      </c>
      <c r="C20" s="5">
        <v>0</v>
      </c>
      <c r="D20" s="5">
        <v>133.66041546001719</v>
      </c>
      <c r="E20" s="5">
        <v>0</v>
      </c>
      <c r="F20" s="5">
        <f>F9</f>
        <v>39.316158125537406</v>
      </c>
      <c r="G20" s="5">
        <v>7.5807394668959587</v>
      </c>
      <c r="H20" s="5">
        <f>-38.5465245795357-F20</f>
        <v>-77.862682705073098</v>
      </c>
      <c r="I20" s="5">
        <v>0</v>
      </c>
      <c r="J20" s="5">
        <f t="shared" si="2"/>
        <v>102.69463034737745</v>
      </c>
    </row>
    <row r="21" spans="1:10" x14ac:dyDescent="0.25">
      <c r="A21" s="4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f t="shared" si="2"/>
        <v>0</v>
      </c>
    </row>
    <row r="22" spans="1:10" x14ac:dyDescent="0.25">
      <c r="A22" s="4" t="s">
        <v>26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f t="shared" si="2"/>
        <v>0</v>
      </c>
    </row>
    <row r="23" spans="1:10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0.84836413389639698</v>
      </c>
      <c r="I23" s="5">
        <v>0</v>
      </c>
      <c r="J23" s="5">
        <f t="shared" si="2"/>
        <v>0.84836413389639698</v>
      </c>
    </row>
    <row r="24" spans="1:10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8">
        <v>8.4882400369262214</v>
      </c>
      <c r="I24" s="5">
        <v>0</v>
      </c>
      <c r="J24" s="5">
        <f t="shared" si="2"/>
        <v>8.4882400369262214</v>
      </c>
    </row>
    <row r="25" spans="1:10" x14ac:dyDescent="0.25">
      <c r="A25" s="6" t="s">
        <v>4</v>
      </c>
      <c r="B25" s="7">
        <f>B19+B20+B21+B22+B23+B24</f>
        <v>0</v>
      </c>
      <c r="C25" s="7">
        <f t="shared" ref="C25:J25" si="3">C19+C20+C21+C22+C23+C24</f>
        <v>0</v>
      </c>
      <c r="D25" s="7">
        <f t="shared" si="3"/>
        <v>154.25377483542798</v>
      </c>
      <c r="E25" s="7">
        <f t="shared" si="3"/>
        <v>0</v>
      </c>
      <c r="F25" s="7">
        <f t="shared" si="3"/>
        <v>39.316158125537406</v>
      </c>
      <c r="G25" s="7">
        <v>7.5807394668959587</v>
      </c>
      <c r="H25" s="7">
        <f t="shared" si="3"/>
        <v>-70.402969580074597</v>
      </c>
      <c r="I25" s="7">
        <f t="shared" si="3"/>
        <v>0</v>
      </c>
      <c r="J25" s="7">
        <f t="shared" si="3"/>
        <v>130.74770284778677</v>
      </c>
    </row>
    <row r="26" spans="1:10" x14ac:dyDescent="0.25">
      <c r="A26" s="4" t="s">
        <v>5</v>
      </c>
      <c r="B26" s="5">
        <v>0</v>
      </c>
      <c r="C26" s="5">
        <v>0</v>
      </c>
      <c r="D26" s="5">
        <v>1.1044783605617656</v>
      </c>
      <c r="E26" s="5">
        <v>0</v>
      </c>
      <c r="F26" s="5">
        <v>0</v>
      </c>
      <c r="G26" s="5">
        <v>8.5940599999999909E-2</v>
      </c>
      <c r="H26" s="8">
        <v>2.8156500177622785</v>
      </c>
      <c r="I26" s="5">
        <v>0</v>
      </c>
      <c r="J26" s="5">
        <f>SUM(B26:I26)</f>
        <v>4.006068978324044</v>
      </c>
    </row>
    <row r="27" spans="1:10" x14ac:dyDescent="0.25">
      <c r="A27" s="4" t="s">
        <v>6</v>
      </c>
      <c r="B27" s="5">
        <v>0</v>
      </c>
      <c r="C27" s="5">
        <v>0</v>
      </c>
      <c r="D27" s="5">
        <v>108.89048079678992</v>
      </c>
      <c r="E27" s="5">
        <v>0</v>
      </c>
      <c r="F27" s="5">
        <v>0</v>
      </c>
      <c r="G27" s="5">
        <v>0</v>
      </c>
      <c r="H27" s="8">
        <v>0</v>
      </c>
      <c r="I27" s="5">
        <v>0</v>
      </c>
      <c r="J27" s="5">
        <f>SUM(B27:I27)</f>
        <v>108.89048079678992</v>
      </c>
    </row>
    <row r="28" spans="1:10" x14ac:dyDescent="0.25">
      <c r="A28" s="4" t="s">
        <v>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1.7654079999999999</v>
      </c>
      <c r="H28" s="8">
        <v>26.547582459157351</v>
      </c>
      <c r="I28" s="5">
        <v>0</v>
      </c>
      <c r="J28" s="5">
        <f>SUM(B28:I28)</f>
        <v>28.312990459157351</v>
      </c>
    </row>
    <row r="29" spans="1:10" x14ac:dyDescent="0.25">
      <c r="A29" s="4" t="s">
        <v>8</v>
      </c>
      <c r="B29" s="5">
        <v>0</v>
      </c>
      <c r="C29" s="5">
        <v>0</v>
      </c>
      <c r="D29" s="5">
        <v>5.6380653482373173</v>
      </c>
      <c r="E29" s="5">
        <v>0</v>
      </c>
      <c r="F29" s="5">
        <v>0</v>
      </c>
      <c r="G29" s="5">
        <v>2.5713999999999997E-2</v>
      </c>
      <c r="H29" s="8">
        <v>40.992096746366812</v>
      </c>
      <c r="I29" s="5">
        <v>0</v>
      </c>
      <c r="J29" s="5">
        <f>SUM(B29:I29)</f>
        <v>46.655876094604132</v>
      </c>
    </row>
    <row r="30" spans="1:10" x14ac:dyDescent="0.25">
      <c r="A30" s="4" t="s">
        <v>9</v>
      </c>
      <c r="B30" s="5">
        <v>0</v>
      </c>
      <c r="C30" s="5">
        <v>0</v>
      </c>
      <c r="D30" s="5">
        <v>5.5592146746918889</v>
      </c>
      <c r="E30" s="5">
        <v>0</v>
      </c>
      <c r="F30" s="5">
        <v>0</v>
      </c>
      <c r="G30" s="5">
        <v>1.0707924858125537</v>
      </c>
      <c r="H30" s="8">
        <v>4.7640356788155369E-2</v>
      </c>
      <c r="I30" s="5">
        <v>0</v>
      </c>
      <c r="J30" s="5">
        <f>SUM(B30:I30)</f>
        <v>6.6776475172925984</v>
      </c>
    </row>
    <row r="31" spans="1:10" x14ac:dyDescent="0.25">
      <c r="A31" s="9" t="s">
        <v>10</v>
      </c>
      <c r="B31" s="10">
        <f>B26+B27+B28+B29+B30</f>
        <v>0</v>
      </c>
      <c r="C31" s="10">
        <f t="shared" ref="C31:J31" si="4">C26+C27+C28+C29+C30</f>
        <v>0</v>
      </c>
      <c r="D31" s="10">
        <f t="shared" si="4"/>
        <v>121.19223918028089</v>
      </c>
      <c r="E31" s="10">
        <f t="shared" si="4"/>
        <v>0</v>
      </c>
      <c r="F31" s="10">
        <f t="shared" si="4"/>
        <v>0</v>
      </c>
      <c r="G31" s="10">
        <v>2.9478550858125536</v>
      </c>
      <c r="H31" s="10">
        <f t="shared" si="4"/>
        <v>70.402969580074597</v>
      </c>
      <c r="I31" s="10">
        <f t="shared" si="4"/>
        <v>0</v>
      </c>
      <c r="J31" s="10">
        <f t="shared" si="4"/>
        <v>194.54306384616805</v>
      </c>
    </row>
    <row r="32" spans="1:10" x14ac:dyDescent="0.25">
      <c r="A32" s="9" t="s">
        <v>11</v>
      </c>
      <c r="B32" s="10">
        <v>0</v>
      </c>
      <c r="C32" s="10">
        <v>0</v>
      </c>
      <c r="D32" s="10">
        <v>5.7210634659000004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>SUM(B32:I32)</f>
        <v>5.7210634659000004</v>
      </c>
    </row>
    <row r="33" spans="1:10" x14ac:dyDescent="0.25">
      <c r="A33" s="6" t="s">
        <v>12</v>
      </c>
      <c r="B33" s="7">
        <f>B31+B32</f>
        <v>0</v>
      </c>
      <c r="C33" s="7">
        <f t="shared" ref="C33:J33" si="5">C31+C32</f>
        <v>0</v>
      </c>
      <c r="D33" s="7">
        <f t="shared" si="5"/>
        <v>126.9133026461809</v>
      </c>
      <c r="E33" s="7">
        <f t="shared" si="5"/>
        <v>0</v>
      </c>
      <c r="F33" s="7">
        <f t="shared" si="5"/>
        <v>0</v>
      </c>
      <c r="G33" s="7">
        <v>2.9478550858125536</v>
      </c>
      <c r="H33" s="7">
        <f t="shared" si="5"/>
        <v>70.402969580074597</v>
      </c>
      <c r="I33" s="7">
        <f t="shared" si="5"/>
        <v>0</v>
      </c>
      <c r="J33" s="7">
        <f t="shared" si="5"/>
        <v>200.26412731206804</v>
      </c>
    </row>
    <row r="34" spans="1:10" x14ac:dyDescent="0.25">
      <c r="A34" s="4" t="s">
        <v>39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 t="s">
        <v>35</v>
      </c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 t="s">
        <v>29</v>
      </c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 t="s">
        <v>42</v>
      </c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60" x14ac:dyDescent="0.25">
      <c r="A40" s="6"/>
      <c r="B40" s="11" t="s">
        <v>16</v>
      </c>
      <c r="C40" s="11" t="s">
        <v>30</v>
      </c>
      <c r="D40" s="11" t="s">
        <v>31</v>
      </c>
      <c r="E40" s="11" t="s">
        <v>15</v>
      </c>
      <c r="F40" s="11" t="s">
        <v>32</v>
      </c>
      <c r="G40" s="11" t="s">
        <v>33</v>
      </c>
      <c r="H40" s="11" t="s">
        <v>21</v>
      </c>
      <c r="I40" s="11" t="s">
        <v>34</v>
      </c>
      <c r="J40" s="11" t="s">
        <v>22</v>
      </c>
    </row>
    <row r="41" spans="1:10" x14ac:dyDescent="0.25">
      <c r="A41" s="4" t="s">
        <v>0</v>
      </c>
      <c r="B41" s="5">
        <v>0</v>
      </c>
      <c r="C41" s="5">
        <v>0</v>
      </c>
      <c r="D41" s="5">
        <v>0</v>
      </c>
      <c r="E41" s="5">
        <v>0</v>
      </c>
      <c r="F41" s="5">
        <v>51.060189165950135</v>
      </c>
      <c r="G41" s="5">
        <v>10.128870682545141</v>
      </c>
      <c r="H41" s="5">
        <v>0</v>
      </c>
      <c r="I41" s="5">
        <v>0</v>
      </c>
      <c r="J41" s="5">
        <f>SUM(B41:I41)</f>
        <v>61.189059848495276</v>
      </c>
    </row>
    <row r="42" spans="1:10" x14ac:dyDescent="0.25">
      <c r="A42" s="4" t="s">
        <v>19</v>
      </c>
      <c r="B42" s="5">
        <v>0</v>
      </c>
      <c r="C42" s="5">
        <v>0</v>
      </c>
      <c r="D42" s="5">
        <v>0</v>
      </c>
      <c r="E42" s="5">
        <v>0</v>
      </c>
      <c r="F42" s="5">
        <v>46.830266552020639</v>
      </c>
      <c r="G42" s="5">
        <v>0</v>
      </c>
      <c r="H42" s="5">
        <v>0</v>
      </c>
      <c r="I42" s="5">
        <v>0</v>
      </c>
      <c r="J42" s="5">
        <f t="shared" ref="J42:J44" si="6">SUM(B42:I42)</f>
        <v>46.830266552020639</v>
      </c>
    </row>
    <row r="43" spans="1:10" x14ac:dyDescent="0.25">
      <c r="A43" s="4" t="s">
        <v>40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f t="shared" si="6"/>
        <v>0</v>
      </c>
    </row>
    <row r="44" spans="1:10" x14ac:dyDescent="0.25">
      <c r="A44" s="4" t="s">
        <v>20</v>
      </c>
      <c r="B44" s="5">
        <v>0</v>
      </c>
      <c r="C44" s="5">
        <v>0</v>
      </c>
      <c r="D44" s="5">
        <v>0</v>
      </c>
      <c r="E44" s="5">
        <v>0</v>
      </c>
      <c r="F44" s="5">
        <v>4.2299226139294923</v>
      </c>
      <c r="G44" s="5">
        <v>0</v>
      </c>
      <c r="H44" s="5">
        <v>0</v>
      </c>
      <c r="I44" s="5">
        <v>0</v>
      </c>
      <c r="J44" s="5">
        <f t="shared" si="6"/>
        <v>4.2299226139294923</v>
      </c>
    </row>
    <row r="45" spans="1:10" x14ac:dyDescent="0.25">
      <c r="A45" s="4" t="s">
        <v>1</v>
      </c>
      <c r="B45" s="5">
        <v>0</v>
      </c>
      <c r="C45" s="5">
        <v>0</v>
      </c>
      <c r="D45" s="5">
        <v>240.42865279160006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f>SUM(B45:I45)</f>
        <v>240.42865279160006</v>
      </c>
    </row>
    <row r="46" spans="1:10" x14ac:dyDescent="0.25">
      <c r="A46" s="4" t="s">
        <v>2</v>
      </c>
      <c r="B46" s="5">
        <v>0</v>
      </c>
      <c r="C46" s="5">
        <v>0</v>
      </c>
      <c r="D46" s="5">
        <v>-1.3218402041999999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f>SUM(B46:I46)</f>
        <v>-1.3218402041999999</v>
      </c>
    </row>
    <row r="47" spans="1:10" x14ac:dyDescent="0.25">
      <c r="A47" s="4" t="s">
        <v>17</v>
      </c>
      <c r="B47" s="5">
        <v>0</v>
      </c>
      <c r="C47" s="5">
        <v>0</v>
      </c>
      <c r="D47" s="5">
        <v>-0.55555500000000013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f>SUM(B47:I47)</f>
        <v>-0.55555500000000013</v>
      </c>
    </row>
    <row r="48" spans="1:10" x14ac:dyDescent="0.25">
      <c r="A48" s="4" t="s">
        <v>18</v>
      </c>
      <c r="B48" s="5">
        <v>0</v>
      </c>
      <c r="C48" s="5">
        <v>0</v>
      </c>
      <c r="D48" s="5">
        <v>-35.815598000000001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f>SUM(B48:I48)</f>
        <v>-35.815598000000001</v>
      </c>
    </row>
    <row r="49" spans="1:10" x14ac:dyDescent="0.25">
      <c r="A49" s="4" t="s">
        <v>23</v>
      </c>
      <c r="B49" s="5">
        <v>0</v>
      </c>
      <c r="C49" s="5">
        <v>0</v>
      </c>
      <c r="D49" s="5">
        <v>9.2906261831999988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f>SUM(B49:I49)</f>
        <v>9.2906261831999988</v>
      </c>
    </row>
    <row r="50" spans="1:10" x14ac:dyDescent="0.25">
      <c r="A50" s="6" t="s">
        <v>24</v>
      </c>
      <c r="B50" s="7">
        <f t="shared" ref="B50:J50" si="7">B41+B45+B46+B47+B48+B49</f>
        <v>0</v>
      </c>
      <c r="C50" s="7">
        <f t="shared" si="7"/>
        <v>0</v>
      </c>
      <c r="D50" s="7">
        <f t="shared" si="7"/>
        <v>212.02628577060008</v>
      </c>
      <c r="E50" s="7">
        <f t="shared" si="7"/>
        <v>0</v>
      </c>
      <c r="F50" s="7">
        <f t="shared" si="7"/>
        <v>51.060189165950135</v>
      </c>
      <c r="G50" s="7">
        <v>10.128870682545141</v>
      </c>
      <c r="H50" s="7">
        <f t="shared" si="7"/>
        <v>0</v>
      </c>
      <c r="I50" s="7">
        <f t="shared" si="7"/>
        <v>0</v>
      </c>
      <c r="J50" s="7">
        <f t="shared" si="7"/>
        <v>273.21534561909527</v>
      </c>
    </row>
    <row r="51" spans="1:10" x14ac:dyDescent="0.25">
      <c r="A51" s="4" t="s">
        <v>3</v>
      </c>
      <c r="B51" s="5">
        <v>0</v>
      </c>
      <c r="C51" s="5">
        <v>0</v>
      </c>
      <c r="D51" s="5">
        <v>-12.073200658405284</v>
      </c>
      <c r="E51" s="5">
        <v>0</v>
      </c>
      <c r="F51" s="5">
        <v>0</v>
      </c>
      <c r="G51" s="5">
        <v>0</v>
      </c>
      <c r="H51" s="5">
        <f>-(H63+H52)-H56-H55</f>
        <v>-1.4635865069366067</v>
      </c>
      <c r="I51" s="5">
        <v>0</v>
      </c>
      <c r="J51" s="5">
        <f t="shared" ref="J51:J56" si="8">SUM(B51:I51)</f>
        <v>-13.536787165341892</v>
      </c>
    </row>
    <row r="52" spans="1:10" x14ac:dyDescent="0.25">
      <c r="A52" s="4" t="s">
        <v>41</v>
      </c>
      <c r="B52" s="5">
        <v>0</v>
      </c>
      <c r="C52" s="5">
        <v>0</v>
      </c>
      <c r="D52" s="5">
        <v>79.605499110899999</v>
      </c>
      <c r="E52" s="5">
        <v>0</v>
      </c>
      <c r="F52" s="5">
        <v>51.060189165950135</v>
      </c>
      <c r="G52" s="5">
        <v>7.3940809114359407</v>
      </c>
      <c r="H52" s="5">
        <f>-26.18032-F52</f>
        <v>-77.240509165950129</v>
      </c>
      <c r="I52" s="5">
        <v>0</v>
      </c>
      <c r="J52" s="5">
        <f t="shared" si="8"/>
        <v>60.819260022335925</v>
      </c>
    </row>
    <row r="53" spans="1:10" x14ac:dyDescent="0.25">
      <c r="A53" s="4" t="s">
        <v>25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f t="shared" si="8"/>
        <v>0</v>
      </c>
    </row>
    <row r="54" spans="1:10" x14ac:dyDescent="0.25">
      <c r="A54" s="4" t="s">
        <v>26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f t="shared" si="8"/>
        <v>0</v>
      </c>
    </row>
    <row r="55" spans="1:10" x14ac:dyDescent="0.25">
      <c r="A55" s="4" t="s">
        <v>13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0.88036611092234107</v>
      </c>
      <c r="I55" s="5">
        <v>0</v>
      </c>
      <c r="J55" s="5">
        <f t="shared" si="8"/>
        <v>0.88036611092234107</v>
      </c>
    </row>
    <row r="56" spans="1:10" x14ac:dyDescent="0.25">
      <c r="A56" s="4" t="s">
        <v>14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8">
        <v>8.4129771762815118</v>
      </c>
      <c r="I56" s="5">
        <v>0</v>
      </c>
      <c r="J56" s="5">
        <f t="shared" si="8"/>
        <v>8.4129771762815118</v>
      </c>
    </row>
    <row r="57" spans="1:10" x14ac:dyDescent="0.25">
      <c r="A57" s="6" t="s">
        <v>4</v>
      </c>
      <c r="B57" s="7">
        <f>B51+B52+B53+B54+B55+B56</f>
        <v>0</v>
      </c>
      <c r="C57" s="7">
        <f t="shared" ref="C57:J57" si="9">C51+C52+C53+C54+C55+C56</f>
        <v>0</v>
      </c>
      <c r="D57" s="7">
        <f t="shared" si="9"/>
        <v>67.532298452494715</v>
      </c>
      <c r="E57" s="7">
        <f t="shared" si="9"/>
        <v>0</v>
      </c>
      <c r="F57" s="7">
        <f t="shared" si="9"/>
        <v>51.060189165950135</v>
      </c>
      <c r="G57" s="7">
        <v>7.3940809114359407</v>
      </c>
      <c r="H57" s="7">
        <f t="shared" si="9"/>
        <v>-69.410752385682883</v>
      </c>
      <c r="I57" s="7">
        <f t="shared" si="9"/>
        <v>0</v>
      </c>
      <c r="J57" s="7">
        <f t="shared" si="9"/>
        <v>56.575816144197887</v>
      </c>
    </row>
    <row r="58" spans="1:10" x14ac:dyDescent="0.25">
      <c r="A58" s="4" t="s">
        <v>5</v>
      </c>
      <c r="B58" s="5">
        <v>0</v>
      </c>
      <c r="C58" s="5">
        <v>0</v>
      </c>
      <c r="D58" s="5">
        <v>23.961013834205389</v>
      </c>
      <c r="E58" s="5">
        <v>0</v>
      </c>
      <c r="F58" s="5">
        <v>0</v>
      </c>
      <c r="G58" s="5">
        <v>8.5940599999999909E-2</v>
      </c>
      <c r="H58" s="8">
        <v>2.7969693012787622</v>
      </c>
      <c r="I58" s="5">
        <v>0</v>
      </c>
      <c r="J58" s="5">
        <f>SUM(B58:I58)</f>
        <v>26.84392373548415</v>
      </c>
    </row>
    <row r="59" spans="1:10" x14ac:dyDescent="0.25">
      <c r="A59" s="4" t="s">
        <v>6</v>
      </c>
      <c r="B59" s="5">
        <v>0</v>
      </c>
      <c r="C59" s="5">
        <v>0</v>
      </c>
      <c r="D59" s="5">
        <v>104.161439836</v>
      </c>
      <c r="E59" s="5">
        <v>0</v>
      </c>
      <c r="F59" s="5">
        <v>0</v>
      </c>
      <c r="G59" s="5">
        <v>0</v>
      </c>
      <c r="H59" s="8">
        <v>0</v>
      </c>
      <c r="I59" s="5">
        <v>0</v>
      </c>
      <c r="J59" s="5">
        <f>SUM(B59:I59)</f>
        <v>104.161439836</v>
      </c>
    </row>
    <row r="60" spans="1:10" x14ac:dyDescent="0.25">
      <c r="A60" s="4" t="s">
        <v>7</v>
      </c>
      <c r="B60" s="5">
        <v>0</v>
      </c>
      <c r="C60" s="5">
        <v>0</v>
      </c>
      <c r="D60" s="5">
        <v>5.387561582</v>
      </c>
      <c r="E60" s="5">
        <v>0</v>
      </c>
      <c r="F60" s="5">
        <v>0</v>
      </c>
      <c r="G60" s="5">
        <v>1.5976219999999999</v>
      </c>
      <c r="H60" s="8">
        <v>26.623780739466895</v>
      </c>
      <c r="I60" s="5">
        <v>0</v>
      </c>
      <c r="J60" s="5">
        <f>SUM(B60:I60)</f>
        <v>33.608964321466892</v>
      </c>
    </row>
    <row r="61" spans="1:10" x14ac:dyDescent="0.25">
      <c r="A61" s="4" t="s">
        <v>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9.5459999999999989E-3</v>
      </c>
      <c r="H61" s="8">
        <v>39.893824854992353</v>
      </c>
      <c r="I61" s="5">
        <v>0</v>
      </c>
      <c r="J61" s="5">
        <f>SUM(B61:I61)</f>
        <v>39.903370854992353</v>
      </c>
    </row>
    <row r="62" spans="1:10" x14ac:dyDescent="0.25">
      <c r="A62" s="4" t="s">
        <v>9</v>
      </c>
      <c r="B62" s="5">
        <v>0</v>
      </c>
      <c r="C62" s="5">
        <v>0</v>
      </c>
      <c r="D62" s="5">
        <v>5.2629085999999994</v>
      </c>
      <c r="E62" s="5">
        <v>0</v>
      </c>
      <c r="F62" s="5">
        <v>0</v>
      </c>
      <c r="G62" s="5">
        <v>1.0416811711092002</v>
      </c>
      <c r="H62" s="8">
        <v>9.6177489944871866E-2</v>
      </c>
      <c r="I62" s="5">
        <v>0</v>
      </c>
      <c r="J62" s="5">
        <f>SUM(B62:I62)</f>
        <v>6.4007672610540718</v>
      </c>
    </row>
    <row r="63" spans="1:10" x14ac:dyDescent="0.25">
      <c r="A63" s="9" t="s">
        <v>10</v>
      </c>
      <c r="B63" s="10">
        <f>B58+B59+B60+B61+B62</f>
        <v>0</v>
      </c>
      <c r="C63" s="10">
        <f t="shared" ref="C63:J63" si="10">C58+C59+C60+C61+C62</f>
        <v>0</v>
      </c>
      <c r="D63" s="10">
        <f t="shared" si="10"/>
        <v>138.77292385220539</v>
      </c>
      <c r="E63" s="10">
        <f t="shared" si="10"/>
        <v>0</v>
      </c>
      <c r="F63" s="10">
        <f t="shared" si="10"/>
        <v>0</v>
      </c>
      <c r="G63" s="10">
        <v>2.7347897711091997</v>
      </c>
      <c r="H63" s="10">
        <f t="shared" si="10"/>
        <v>69.410752385682883</v>
      </c>
      <c r="I63" s="10">
        <f t="shared" si="10"/>
        <v>0</v>
      </c>
      <c r="J63" s="10">
        <f t="shared" si="10"/>
        <v>210.91846600899746</v>
      </c>
    </row>
    <row r="64" spans="1:10" x14ac:dyDescent="0.25">
      <c r="A64" s="9" t="s">
        <v>11</v>
      </c>
      <c r="B64" s="10">
        <v>0</v>
      </c>
      <c r="C64" s="10">
        <v>0</v>
      </c>
      <c r="D64" s="10">
        <v>5.7210634659000004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f>SUM(B64:I64)</f>
        <v>5.7210634659000004</v>
      </c>
    </row>
    <row r="65" spans="1:10" x14ac:dyDescent="0.25">
      <c r="A65" s="6" t="s">
        <v>12</v>
      </c>
      <c r="B65" s="7">
        <f>B63+B64</f>
        <v>0</v>
      </c>
      <c r="C65" s="7">
        <f t="shared" ref="C65:J65" si="11">C63+C64</f>
        <v>0</v>
      </c>
      <c r="D65" s="7">
        <f t="shared" si="11"/>
        <v>144.49398731810538</v>
      </c>
      <c r="E65" s="7">
        <f t="shared" si="11"/>
        <v>0</v>
      </c>
      <c r="F65" s="7">
        <f t="shared" si="11"/>
        <v>0</v>
      </c>
      <c r="G65" s="7">
        <v>2.7347897711091997</v>
      </c>
      <c r="H65" s="7">
        <f t="shared" si="11"/>
        <v>69.410752385682883</v>
      </c>
      <c r="I65" s="7">
        <f t="shared" si="11"/>
        <v>0</v>
      </c>
      <c r="J65" s="7">
        <f t="shared" si="11"/>
        <v>216.63952947489744</v>
      </c>
    </row>
    <row r="66" spans="1:10" x14ac:dyDescent="0.25">
      <c r="A66" s="4" t="s">
        <v>39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 t="s">
        <v>28</v>
      </c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 t="s">
        <v>29</v>
      </c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 t="s">
        <v>42</v>
      </c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60" x14ac:dyDescent="0.25">
      <c r="A72" s="6"/>
      <c r="B72" s="11" t="s">
        <v>16</v>
      </c>
      <c r="C72" s="11" t="s">
        <v>30</v>
      </c>
      <c r="D72" s="11" t="s">
        <v>31</v>
      </c>
      <c r="E72" s="11" t="s">
        <v>15</v>
      </c>
      <c r="F72" s="11" t="s">
        <v>32</v>
      </c>
      <c r="G72" s="11" t="s">
        <v>33</v>
      </c>
      <c r="H72" s="11" t="s">
        <v>21</v>
      </c>
      <c r="I72" s="11" t="s">
        <v>34</v>
      </c>
      <c r="J72" s="11" t="s">
        <v>22</v>
      </c>
    </row>
    <row r="73" spans="1:10" x14ac:dyDescent="0.25">
      <c r="A73" s="4" t="s">
        <v>0</v>
      </c>
      <c r="B73" s="5">
        <v>0</v>
      </c>
      <c r="C73" s="5">
        <v>0</v>
      </c>
      <c r="D73" s="5">
        <v>0</v>
      </c>
      <c r="E73" s="5">
        <v>0</v>
      </c>
      <c r="F73" s="5">
        <v>53.7268271711092</v>
      </c>
      <c r="G73" s="5">
        <v>8.8872308048151325</v>
      </c>
      <c r="H73" s="5">
        <v>0</v>
      </c>
      <c r="I73" s="5">
        <v>0</v>
      </c>
      <c r="J73" s="5">
        <f>SUM(B73:I73)</f>
        <v>62.614057975924332</v>
      </c>
    </row>
    <row r="74" spans="1:10" x14ac:dyDescent="0.25">
      <c r="A74" s="4" t="s">
        <v>19</v>
      </c>
      <c r="B74" s="5">
        <v>0</v>
      </c>
      <c r="C74" s="5">
        <v>0</v>
      </c>
      <c r="D74" s="5">
        <v>0</v>
      </c>
      <c r="E74" s="5">
        <v>0</v>
      </c>
      <c r="F74" s="5">
        <v>49.156233877901975</v>
      </c>
      <c r="G74" s="5">
        <v>0</v>
      </c>
      <c r="H74" s="5">
        <v>0</v>
      </c>
      <c r="I74" s="5">
        <v>0</v>
      </c>
      <c r="J74" s="5">
        <f t="shared" ref="J74:J76" si="12">SUM(B74:I74)</f>
        <v>49.156233877901975</v>
      </c>
    </row>
    <row r="75" spans="1:10" x14ac:dyDescent="0.25">
      <c r="A75" s="4" t="s">
        <v>40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f t="shared" si="12"/>
        <v>0</v>
      </c>
    </row>
    <row r="76" spans="1:10" x14ac:dyDescent="0.25">
      <c r="A76" s="4" t="s">
        <v>20</v>
      </c>
      <c r="B76" s="5">
        <v>0</v>
      </c>
      <c r="C76" s="5">
        <v>0</v>
      </c>
      <c r="D76" s="5">
        <v>0</v>
      </c>
      <c r="E76" s="5">
        <v>0</v>
      </c>
      <c r="F76" s="5">
        <v>4.5705932932072226</v>
      </c>
      <c r="G76" s="5">
        <v>0</v>
      </c>
      <c r="H76" s="5">
        <v>0</v>
      </c>
      <c r="I76" s="5">
        <v>0</v>
      </c>
      <c r="J76" s="5">
        <f t="shared" si="12"/>
        <v>4.5705932932072226</v>
      </c>
    </row>
    <row r="77" spans="1:10" x14ac:dyDescent="0.25">
      <c r="A77" s="4" t="s">
        <v>1</v>
      </c>
      <c r="B77" s="5">
        <v>0</v>
      </c>
      <c r="C77" s="5">
        <v>0</v>
      </c>
      <c r="D77" s="5">
        <v>195.7287946138992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f>SUM(B77:I77)</f>
        <v>195.7287946138992</v>
      </c>
    </row>
    <row r="78" spans="1:10" x14ac:dyDescent="0.25">
      <c r="A78" s="4" t="s">
        <v>2</v>
      </c>
      <c r="B78" s="5">
        <v>0</v>
      </c>
      <c r="C78" s="5">
        <v>0</v>
      </c>
      <c r="D78" s="5">
        <v>-0.18172430143307602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f>SUM(B78:I78)</f>
        <v>-0.18172430143307602</v>
      </c>
    </row>
    <row r="79" spans="1:10" x14ac:dyDescent="0.25">
      <c r="A79" s="4" t="s">
        <v>17</v>
      </c>
      <c r="B79" s="5">
        <v>0</v>
      </c>
      <c r="C79" s="5">
        <v>0</v>
      </c>
      <c r="D79" s="5">
        <v>-0.49166240618361468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f>SUM(B79:I79)</f>
        <v>-0.49166240618361468</v>
      </c>
    </row>
    <row r="80" spans="1:10" x14ac:dyDescent="0.25">
      <c r="A80" s="4" t="s">
        <v>18</v>
      </c>
      <c r="B80" s="5">
        <v>0</v>
      </c>
      <c r="C80" s="5">
        <v>0</v>
      </c>
      <c r="D80" s="5">
        <v>-31.696561261414356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f>SUM(B80:I80)</f>
        <v>-31.696561261414356</v>
      </c>
    </row>
    <row r="81" spans="1:10" x14ac:dyDescent="0.25">
      <c r="A81" s="4" t="s">
        <v>23</v>
      </c>
      <c r="B81" s="5">
        <v>0</v>
      </c>
      <c r="C81" s="5">
        <v>0</v>
      </c>
      <c r="D81" s="5">
        <v>35.707630930026909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f>SUM(B81:I81)</f>
        <v>35.707630930026909</v>
      </c>
    </row>
    <row r="82" spans="1:10" x14ac:dyDescent="0.25">
      <c r="A82" s="6" t="s">
        <v>24</v>
      </c>
      <c r="B82" s="7">
        <f t="shared" ref="B82:J82" si="13">B73+B77+B78+B79+B80+B81</f>
        <v>0</v>
      </c>
      <c r="C82" s="7">
        <f t="shared" si="13"/>
        <v>0</v>
      </c>
      <c r="D82" s="7">
        <f t="shared" si="13"/>
        <v>199.06647757489506</v>
      </c>
      <c r="E82" s="7">
        <f t="shared" si="13"/>
        <v>0</v>
      </c>
      <c r="F82" s="7">
        <f t="shared" si="13"/>
        <v>53.7268271711092</v>
      </c>
      <c r="G82" s="7">
        <v>8.8872308048151325</v>
      </c>
      <c r="H82" s="7">
        <f t="shared" si="13"/>
        <v>0</v>
      </c>
      <c r="I82" s="7">
        <f t="shared" si="13"/>
        <v>0</v>
      </c>
      <c r="J82" s="7">
        <f t="shared" si="13"/>
        <v>261.6805355508194</v>
      </c>
    </row>
    <row r="83" spans="1:10" x14ac:dyDescent="0.25">
      <c r="A83" s="4" t="s">
        <v>3</v>
      </c>
      <c r="B83" s="5">
        <v>0</v>
      </c>
      <c r="C83" s="5">
        <v>0</v>
      </c>
      <c r="D83" s="5">
        <v>-59.495552934356652</v>
      </c>
      <c r="E83" s="5">
        <v>0</v>
      </c>
      <c r="F83" s="5">
        <v>0</v>
      </c>
      <c r="G83" s="5">
        <v>0</v>
      </c>
      <c r="H83" s="5">
        <f>-(H95+H84)-H88-H87</f>
        <v>3.6988803137125168</v>
      </c>
      <c r="I83" s="5">
        <v>0</v>
      </c>
      <c r="J83" s="5">
        <f t="shared" ref="J83:J88" si="14">SUM(B83:I83)</f>
        <v>-55.796672620644138</v>
      </c>
    </row>
    <row r="84" spans="1:10" x14ac:dyDescent="0.25">
      <c r="A84" s="4" t="s">
        <v>41</v>
      </c>
      <c r="B84" s="5">
        <v>0</v>
      </c>
      <c r="C84" s="5">
        <v>0</v>
      </c>
      <c r="D84" s="5">
        <v>89.034929114249991</v>
      </c>
      <c r="E84" s="5">
        <v>0</v>
      </c>
      <c r="F84" s="5">
        <v>53.7268271711092</v>
      </c>
      <c r="G84" s="5">
        <v>6.44883920894239</v>
      </c>
      <c r="H84" s="5">
        <f>-27.83141-F84</f>
        <v>-81.558237171109198</v>
      </c>
      <c r="I84" s="5">
        <v>0</v>
      </c>
      <c r="J84" s="5">
        <f t="shared" si="14"/>
        <v>67.652358323192374</v>
      </c>
    </row>
    <row r="85" spans="1:10" x14ac:dyDescent="0.25">
      <c r="A85" s="4" t="s">
        <v>25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f t="shared" si="14"/>
        <v>0</v>
      </c>
    </row>
    <row r="86" spans="1:10" x14ac:dyDescent="0.25">
      <c r="A86" s="4" t="s">
        <v>26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f t="shared" si="14"/>
        <v>0</v>
      </c>
    </row>
    <row r="87" spans="1:10" x14ac:dyDescent="0.25">
      <c r="A87" s="4" t="s">
        <v>13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0.3048730435432509</v>
      </c>
      <c r="I87" s="5">
        <v>0</v>
      </c>
      <c r="J87" s="5">
        <f t="shared" si="14"/>
        <v>0.3048730435432509</v>
      </c>
    </row>
    <row r="88" spans="1:10" x14ac:dyDescent="0.25">
      <c r="A88" s="4" t="s">
        <v>14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8">
        <v>9.0526962289644999</v>
      </c>
      <c r="I88" s="5">
        <v>0</v>
      </c>
      <c r="J88" s="5">
        <f t="shared" si="14"/>
        <v>9.0526962289644999</v>
      </c>
    </row>
    <row r="89" spans="1:10" x14ac:dyDescent="0.25">
      <c r="A89" s="6" t="s">
        <v>4</v>
      </c>
      <c r="B89" s="7">
        <f>B83+B84+B85+B86+B87+B88</f>
        <v>0</v>
      </c>
      <c r="C89" s="7">
        <f t="shared" ref="C89:J89" si="15">C83+C84+C85+C86+C87+C88</f>
        <v>0</v>
      </c>
      <c r="D89" s="7">
        <f t="shared" si="15"/>
        <v>29.539376179893338</v>
      </c>
      <c r="E89" s="7">
        <f t="shared" si="15"/>
        <v>0</v>
      </c>
      <c r="F89" s="7">
        <f t="shared" si="15"/>
        <v>53.7268271711092</v>
      </c>
      <c r="G89" s="7">
        <v>6.44883920894239</v>
      </c>
      <c r="H89" s="7">
        <f t="shared" si="15"/>
        <v>-68.501787584888916</v>
      </c>
      <c r="I89" s="7">
        <f t="shared" si="15"/>
        <v>0</v>
      </c>
      <c r="J89" s="7">
        <f t="shared" si="15"/>
        <v>21.213254975055989</v>
      </c>
    </row>
    <row r="90" spans="1:10" x14ac:dyDescent="0.25">
      <c r="A90" s="4" t="s">
        <v>5</v>
      </c>
      <c r="B90" s="5">
        <v>0</v>
      </c>
      <c r="C90" s="5">
        <v>0</v>
      </c>
      <c r="D90" s="5">
        <v>28.416837223879462</v>
      </c>
      <c r="E90" s="5">
        <v>0</v>
      </c>
      <c r="F90" s="5">
        <v>0</v>
      </c>
      <c r="G90" s="5">
        <v>0</v>
      </c>
      <c r="H90" s="8">
        <v>2.4400762888120626</v>
      </c>
      <c r="I90" s="5">
        <v>0</v>
      </c>
      <c r="J90" s="5">
        <f>SUM(B90:I90)</f>
        <v>30.856913512691523</v>
      </c>
    </row>
    <row r="91" spans="1:10" x14ac:dyDescent="0.25">
      <c r="A91" s="4" t="s">
        <v>6</v>
      </c>
      <c r="B91" s="5">
        <v>0</v>
      </c>
      <c r="C91" s="5">
        <v>0</v>
      </c>
      <c r="D91" s="5">
        <v>90.082387607973573</v>
      </c>
      <c r="E91" s="5">
        <v>0</v>
      </c>
      <c r="F91" s="5">
        <v>0</v>
      </c>
      <c r="G91" s="5">
        <v>0</v>
      </c>
      <c r="H91" s="8">
        <v>0</v>
      </c>
      <c r="I91" s="5">
        <v>0</v>
      </c>
      <c r="J91" s="5">
        <f>SUM(B91:I91)</f>
        <v>90.082387607973573</v>
      </c>
    </row>
    <row r="92" spans="1:10" x14ac:dyDescent="0.25">
      <c r="A92" s="4" t="s">
        <v>7</v>
      </c>
      <c r="B92" s="5">
        <v>0</v>
      </c>
      <c r="C92" s="5">
        <v>0</v>
      </c>
      <c r="D92" s="5">
        <v>6.3426436192836473</v>
      </c>
      <c r="E92" s="5">
        <v>0</v>
      </c>
      <c r="F92" s="5">
        <v>0</v>
      </c>
      <c r="G92" s="5">
        <v>1.4084220000000001</v>
      </c>
      <c r="H92" s="8">
        <v>25.898479664310443</v>
      </c>
      <c r="I92" s="5">
        <v>0</v>
      </c>
      <c r="J92" s="5">
        <f>SUM(B92:I92)</f>
        <v>33.649545283594094</v>
      </c>
    </row>
    <row r="93" spans="1:10" x14ac:dyDescent="0.25">
      <c r="A93" s="4" t="s">
        <v>8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9.6319999999999999E-3</v>
      </c>
      <c r="H93" s="8">
        <v>40.088216922407405</v>
      </c>
      <c r="I93" s="5">
        <v>0</v>
      </c>
      <c r="J93" s="5">
        <f>SUM(B93:I93)</f>
        <v>40.097848922407408</v>
      </c>
    </row>
    <row r="94" spans="1:10" x14ac:dyDescent="0.25">
      <c r="A94" s="4" t="s">
        <v>9</v>
      </c>
      <c r="B94" s="5">
        <v>0</v>
      </c>
      <c r="C94" s="5">
        <v>0</v>
      </c>
      <c r="D94" s="5">
        <v>-5.8999310645959291</v>
      </c>
      <c r="E94" s="5">
        <v>0</v>
      </c>
      <c r="F94" s="5">
        <v>0</v>
      </c>
      <c r="G94" s="5">
        <v>1.0203375958727428</v>
      </c>
      <c r="H94" s="8">
        <v>7.5014709359020063E-2</v>
      </c>
      <c r="I94" s="5">
        <v>0</v>
      </c>
      <c r="J94" s="5">
        <f>SUM(B94:I94)</f>
        <v>-4.8045787593641665</v>
      </c>
    </row>
    <row r="95" spans="1:10" x14ac:dyDescent="0.25">
      <c r="A95" s="9" t="s">
        <v>10</v>
      </c>
      <c r="B95" s="10">
        <f>B90+B91+B92+B93+B94</f>
        <v>0</v>
      </c>
      <c r="C95" s="10">
        <f t="shared" ref="C95:J95" si="16">C90+C91+C92+C93+C94</f>
        <v>0</v>
      </c>
      <c r="D95" s="10">
        <f t="shared" si="16"/>
        <v>118.94193738654076</v>
      </c>
      <c r="E95" s="10">
        <f t="shared" si="16"/>
        <v>0</v>
      </c>
      <c r="F95" s="10">
        <f t="shared" si="16"/>
        <v>0</v>
      </c>
      <c r="G95" s="10">
        <v>2.4383915958727425</v>
      </c>
      <c r="H95" s="10">
        <f t="shared" si="16"/>
        <v>68.50178758488893</v>
      </c>
      <c r="I95" s="10">
        <f t="shared" si="16"/>
        <v>0</v>
      </c>
      <c r="J95" s="10">
        <f t="shared" si="16"/>
        <v>189.88211656730243</v>
      </c>
    </row>
    <row r="96" spans="1:10" x14ac:dyDescent="0.25">
      <c r="A96" s="9" t="s">
        <v>11</v>
      </c>
      <c r="B96" s="10">
        <v>0</v>
      </c>
      <c r="C96" s="10">
        <v>0</v>
      </c>
      <c r="D96" s="10">
        <v>4.9477720111824022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f>SUM(B96:I96)</f>
        <v>4.9477720111824022</v>
      </c>
    </row>
    <row r="97" spans="1:10" x14ac:dyDescent="0.25">
      <c r="A97" s="6" t="s">
        <v>12</v>
      </c>
      <c r="B97" s="7">
        <f>B95+B96</f>
        <v>0</v>
      </c>
      <c r="C97" s="7">
        <f t="shared" ref="C97:J97" si="17">C95+C96</f>
        <v>0</v>
      </c>
      <c r="D97" s="7">
        <f t="shared" si="17"/>
        <v>123.88970939772317</v>
      </c>
      <c r="E97" s="7">
        <f t="shared" si="17"/>
        <v>0</v>
      </c>
      <c r="F97" s="7">
        <f t="shared" si="17"/>
        <v>0</v>
      </c>
      <c r="G97" s="7">
        <v>2.4383915958727425</v>
      </c>
      <c r="H97" s="7">
        <f t="shared" si="17"/>
        <v>68.50178758488893</v>
      </c>
      <c r="I97" s="7">
        <f t="shared" si="17"/>
        <v>0</v>
      </c>
      <c r="J97" s="7">
        <f t="shared" si="17"/>
        <v>194.82988857848483</v>
      </c>
    </row>
    <row r="98" spans="1:10" x14ac:dyDescent="0.25">
      <c r="A98" s="4" t="s">
        <v>39</v>
      </c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 t="s">
        <v>36</v>
      </c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 t="s">
        <v>29</v>
      </c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 t="s">
        <v>42</v>
      </c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60" x14ac:dyDescent="0.25">
      <c r="A104" s="6"/>
      <c r="B104" s="11" t="s">
        <v>16</v>
      </c>
      <c r="C104" s="11" t="s">
        <v>30</v>
      </c>
      <c r="D104" s="11" t="s">
        <v>31</v>
      </c>
      <c r="E104" s="11" t="s">
        <v>15</v>
      </c>
      <c r="F104" s="11" t="s">
        <v>32</v>
      </c>
      <c r="G104" s="11" t="s">
        <v>33</v>
      </c>
      <c r="H104" s="11" t="s">
        <v>21</v>
      </c>
      <c r="I104" s="11" t="s">
        <v>34</v>
      </c>
      <c r="J104" s="11" t="s">
        <v>22</v>
      </c>
    </row>
    <row r="105" spans="1:10" x14ac:dyDescent="0.25">
      <c r="A105" s="4" t="s">
        <v>0</v>
      </c>
      <c r="B105" s="5">
        <v>0</v>
      </c>
      <c r="C105" s="5">
        <v>0</v>
      </c>
      <c r="D105" s="5">
        <v>0</v>
      </c>
      <c r="E105" s="5">
        <v>0</v>
      </c>
      <c r="F105" s="5">
        <v>42.70911435941531</v>
      </c>
      <c r="G105" s="5">
        <v>8.6282201754084262</v>
      </c>
      <c r="H105" s="5">
        <v>0</v>
      </c>
      <c r="I105" s="5">
        <v>0</v>
      </c>
      <c r="J105" s="5">
        <f>SUM(B105:I105)</f>
        <v>51.337334534823739</v>
      </c>
    </row>
    <row r="106" spans="1:10" x14ac:dyDescent="0.25">
      <c r="A106" s="4" t="s">
        <v>19</v>
      </c>
      <c r="B106" s="5">
        <v>0</v>
      </c>
      <c r="C106" s="5">
        <v>0</v>
      </c>
      <c r="D106" s="5">
        <v>0</v>
      </c>
      <c r="E106" s="5">
        <v>0</v>
      </c>
      <c r="F106" s="5">
        <v>38.05021496130697</v>
      </c>
      <c r="G106" s="5">
        <v>0</v>
      </c>
      <c r="H106" s="5">
        <v>0</v>
      </c>
      <c r="I106" s="5">
        <v>0</v>
      </c>
      <c r="J106" s="5">
        <f t="shared" ref="J106:J108" si="18">SUM(B106:I106)</f>
        <v>38.05021496130697</v>
      </c>
    </row>
    <row r="107" spans="1:10" x14ac:dyDescent="0.25">
      <c r="A107" s="4" t="s">
        <v>40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f t="shared" si="18"/>
        <v>0</v>
      </c>
    </row>
    <row r="108" spans="1:10" x14ac:dyDescent="0.25">
      <c r="A108" s="4" t="s">
        <v>20</v>
      </c>
      <c r="B108" s="5">
        <v>0</v>
      </c>
      <c r="C108" s="5">
        <v>0</v>
      </c>
      <c r="D108" s="5">
        <v>0</v>
      </c>
      <c r="E108" s="5">
        <v>0</v>
      </c>
      <c r="F108" s="5">
        <v>4.6588993981083409</v>
      </c>
      <c r="G108" s="5">
        <v>0</v>
      </c>
      <c r="H108" s="5">
        <v>0</v>
      </c>
      <c r="I108" s="5">
        <v>0</v>
      </c>
      <c r="J108" s="5">
        <f t="shared" si="18"/>
        <v>4.6588993981083409</v>
      </c>
    </row>
    <row r="109" spans="1:10" x14ac:dyDescent="0.25">
      <c r="A109" s="4" t="s">
        <v>1</v>
      </c>
      <c r="B109" s="5">
        <v>0</v>
      </c>
      <c r="C109" s="5">
        <v>0</v>
      </c>
      <c r="D109" s="5">
        <v>179.65396249324218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f>SUM(B109:I109)</f>
        <v>179.65396249324218</v>
      </c>
    </row>
    <row r="110" spans="1:10" x14ac:dyDescent="0.25">
      <c r="A110" s="4" t="s">
        <v>2</v>
      </c>
      <c r="B110" s="5">
        <v>0</v>
      </c>
      <c r="C110" s="5">
        <v>0</v>
      </c>
      <c r="D110" s="5">
        <v>-0.32048375011619912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f>SUM(B110:I110)</f>
        <v>-0.32048375011619912</v>
      </c>
    </row>
    <row r="111" spans="1:10" x14ac:dyDescent="0.25">
      <c r="A111" s="4" t="s">
        <v>17</v>
      </c>
      <c r="B111" s="5">
        <v>0</v>
      </c>
      <c r="C111" s="5">
        <v>0</v>
      </c>
      <c r="D111" s="5">
        <v>-0.47192213991904525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f>SUM(B111:I111)</f>
        <v>-0.47192213991904525</v>
      </c>
    </row>
    <row r="112" spans="1:10" x14ac:dyDescent="0.25">
      <c r="A112" s="4" t="s">
        <v>18</v>
      </c>
      <c r="B112" s="5">
        <v>0</v>
      </c>
      <c r="C112" s="5">
        <v>0</v>
      </c>
      <c r="D112" s="5">
        <v>-30.423942995095491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f>SUM(B112:I112)</f>
        <v>-30.423942995095491</v>
      </c>
    </row>
    <row r="113" spans="1:10" x14ac:dyDescent="0.25">
      <c r="A113" s="4" t="s">
        <v>23</v>
      </c>
      <c r="B113" s="5">
        <v>0</v>
      </c>
      <c r="C113" s="5">
        <v>0</v>
      </c>
      <c r="D113" s="5">
        <v>33.626018787367705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f>SUM(B113:I113)</f>
        <v>33.626018787367705</v>
      </c>
    </row>
    <row r="114" spans="1:10" x14ac:dyDescent="0.25">
      <c r="A114" s="6" t="s">
        <v>24</v>
      </c>
      <c r="B114" s="7">
        <f t="shared" ref="B114:J114" si="19">B105+B109+B110+B111+B112+B113</f>
        <v>0</v>
      </c>
      <c r="C114" s="7">
        <f t="shared" si="19"/>
        <v>0</v>
      </c>
      <c r="D114" s="7">
        <f t="shared" si="19"/>
        <v>182.06363239547912</v>
      </c>
      <c r="E114" s="7">
        <f t="shared" si="19"/>
        <v>0</v>
      </c>
      <c r="F114" s="7">
        <f t="shared" si="19"/>
        <v>42.70911435941531</v>
      </c>
      <c r="G114" s="7">
        <v>8.6282201754084262</v>
      </c>
      <c r="H114" s="7">
        <f t="shared" si="19"/>
        <v>0</v>
      </c>
      <c r="I114" s="7">
        <f t="shared" si="19"/>
        <v>0</v>
      </c>
      <c r="J114" s="7">
        <f t="shared" si="19"/>
        <v>233.40096693030284</v>
      </c>
    </row>
    <row r="115" spans="1:10" x14ac:dyDescent="0.25">
      <c r="A115" s="4" t="s">
        <v>3</v>
      </c>
      <c r="B115" s="5">
        <v>0</v>
      </c>
      <c r="C115" s="5">
        <v>0</v>
      </c>
      <c r="D115" s="5">
        <v>-38.866525259301824</v>
      </c>
      <c r="E115" s="5">
        <v>0</v>
      </c>
      <c r="F115" s="5">
        <v>0</v>
      </c>
      <c r="G115" s="5">
        <v>0</v>
      </c>
      <c r="H115" s="5">
        <f>-(H127+H116)-H120-H119</f>
        <v>-5.1535909524266295</v>
      </c>
      <c r="I115" s="5">
        <v>0</v>
      </c>
      <c r="J115" s="5">
        <f t="shared" ref="J115:J120" si="20">SUM(B115:I115)</f>
        <v>-44.02011621172845</v>
      </c>
    </row>
    <row r="116" spans="1:10" x14ac:dyDescent="0.25">
      <c r="A116" s="4" t="s">
        <v>41</v>
      </c>
      <c r="B116" s="5">
        <v>0</v>
      </c>
      <c r="C116" s="5">
        <v>0</v>
      </c>
      <c r="D116" s="5">
        <v>88.017935145057081</v>
      </c>
      <c r="E116" s="5">
        <v>0</v>
      </c>
      <c r="F116" s="5">
        <v>42.70911435941531</v>
      </c>
      <c r="G116" s="5">
        <v>6.44883920894239</v>
      </c>
      <c r="H116" s="5">
        <f>-29.39574-F116</f>
        <v>-72.104854359415313</v>
      </c>
      <c r="I116" s="5">
        <v>0</v>
      </c>
      <c r="J116" s="5">
        <f t="shared" si="20"/>
        <v>65.07103435399948</v>
      </c>
    </row>
    <row r="117" spans="1:10" x14ac:dyDescent="0.25">
      <c r="A117" s="4" t="s">
        <v>25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f t="shared" si="20"/>
        <v>0</v>
      </c>
    </row>
    <row r="118" spans="1:10" x14ac:dyDescent="0.25">
      <c r="A118" s="4" t="s">
        <v>26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f t="shared" si="20"/>
        <v>0</v>
      </c>
    </row>
    <row r="119" spans="1:10" x14ac:dyDescent="0.25">
      <c r="A119" s="4" t="s">
        <v>13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0.29178105535125143</v>
      </c>
      <c r="I119" s="5">
        <v>0</v>
      </c>
      <c r="J119" s="5">
        <f t="shared" si="20"/>
        <v>0.29178105535125143</v>
      </c>
    </row>
    <row r="120" spans="1:10" x14ac:dyDescent="0.25">
      <c r="A120" s="4" t="s">
        <v>14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8">
        <v>8.9251934651762674</v>
      </c>
      <c r="I120" s="5">
        <v>0</v>
      </c>
      <c r="J120" s="5">
        <f t="shared" si="20"/>
        <v>8.9251934651762674</v>
      </c>
    </row>
    <row r="121" spans="1:10" x14ac:dyDescent="0.25">
      <c r="A121" s="6" t="s">
        <v>4</v>
      </c>
      <c r="B121" s="7">
        <f>B115+B116+B117+B118+B119+B120</f>
        <v>0</v>
      </c>
      <c r="C121" s="7">
        <f t="shared" ref="C121:J121" si="21">C115+C116+C117+C118+C119+C120</f>
        <v>0</v>
      </c>
      <c r="D121" s="7">
        <f t="shared" si="21"/>
        <v>49.151409885755257</v>
      </c>
      <c r="E121" s="7">
        <f t="shared" si="21"/>
        <v>0</v>
      </c>
      <c r="F121" s="7">
        <f t="shared" si="21"/>
        <v>42.70911435941531</v>
      </c>
      <c r="G121" s="7">
        <v>6.44883920894239</v>
      </c>
      <c r="H121" s="7">
        <f t="shared" si="21"/>
        <v>-68.041470791314424</v>
      </c>
      <c r="I121" s="7">
        <f t="shared" si="21"/>
        <v>0</v>
      </c>
      <c r="J121" s="7">
        <f t="shared" si="21"/>
        <v>30.267892662798548</v>
      </c>
    </row>
    <row r="122" spans="1:10" x14ac:dyDescent="0.25">
      <c r="A122" s="4" t="s">
        <v>5</v>
      </c>
      <c r="B122" s="5">
        <v>0</v>
      </c>
      <c r="C122" s="5">
        <v>0</v>
      </c>
      <c r="D122" s="5">
        <v>10.55132695547694</v>
      </c>
      <c r="E122" s="5">
        <v>0</v>
      </c>
      <c r="F122" s="5">
        <v>0</v>
      </c>
      <c r="G122" s="5">
        <v>0</v>
      </c>
      <c r="H122" s="8">
        <v>2.631947389976391</v>
      </c>
      <c r="I122" s="5">
        <v>0</v>
      </c>
      <c r="J122" s="5">
        <f>SUM(B122:I122)</f>
        <v>13.183274345453331</v>
      </c>
    </row>
    <row r="123" spans="1:10" x14ac:dyDescent="0.25">
      <c r="A123" s="4" t="s">
        <v>6</v>
      </c>
      <c r="B123" s="5">
        <v>0</v>
      </c>
      <c r="C123" s="5">
        <v>0</v>
      </c>
      <c r="D123" s="5">
        <v>103.96937256338745</v>
      </c>
      <c r="E123" s="5">
        <v>0</v>
      </c>
      <c r="F123" s="5">
        <v>0</v>
      </c>
      <c r="G123" s="5">
        <v>0</v>
      </c>
      <c r="H123" s="8">
        <v>0</v>
      </c>
      <c r="I123" s="5">
        <v>0</v>
      </c>
      <c r="J123" s="5">
        <f>SUM(B123:I123)</f>
        <v>103.96937256338745</v>
      </c>
    </row>
    <row r="124" spans="1:10" x14ac:dyDescent="0.25">
      <c r="A124" s="4" t="s">
        <v>7</v>
      </c>
      <c r="B124" s="5">
        <v>0</v>
      </c>
      <c r="C124" s="5">
        <v>0</v>
      </c>
      <c r="D124" s="5">
        <v>5.1050422449463113</v>
      </c>
      <c r="E124" s="5">
        <v>0</v>
      </c>
      <c r="F124" s="5">
        <v>0</v>
      </c>
      <c r="G124" s="5">
        <v>1.1624619999999999</v>
      </c>
      <c r="H124" s="8">
        <v>26.850106410841043</v>
      </c>
      <c r="I124" s="5">
        <v>0</v>
      </c>
      <c r="J124" s="5">
        <f>SUM(B124:I124)</f>
        <v>33.117610655787352</v>
      </c>
    </row>
    <row r="125" spans="1:10" x14ac:dyDescent="0.25">
      <c r="A125" s="4" t="s">
        <v>8</v>
      </c>
      <c r="B125" s="5">
        <v>0</v>
      </c>
      <c r="C125" s="5">
        <v>0</v>
      </c>
      <c r="D125" s="5"/>
      <c r="E125" s="5">
        <v>0</v>
      </c>
      <c r="F125" s="5">
        <v>0</v>
      </c>
      <c r="G125" s="5">
        <v>2.4940000000000001E-3</v>
      </c>
      <c r="H125" s="8">
        <v>38.47682656103558</v>
      </c>
      <c r="I125" s="5">
        <v>0</v>
      </c>
      <c r="J125" s="5">
        <f>SUM(B125:I125)</f>
        <v>38.479320561035578</v>
      </c>
    </row>
    <row r="126" spans="1:10" x14ac:dyDescent="0.25">
      <c r="A126" s="4" t="s">
        <v>9</v>
      </c>
      <c r="B126" s="5">
        <v>0</v>
      </c>
      <c r="C126" s="5">
        <v>0</v>
      </c>
      <c r="D126" s="5">
        <v>2.3175425614136138</v>
      </c>
      <c r="E126" s="5">
        <v>0</v>
      </c>
      <c r="F126" s="5">
        <v>0</v>
      </c>
      <c r="G126" s="5">
        <v>1.0144249664660361</v>
      </c>
      <c r="H126" s="8">
        <v>8.2590429461417342E-2</v>
      </c>
      <c r="I126" s="5">
        <v>0</v>
      </c>
      <c r="J126" s="5">
        <f>SUM(B126:I126)</f>
        <v>3.4145579573410672</v>
      </c>
    </row>
    <row r="127" spans="1:10" x14ac:dyDescent="0.25">
      <c r="A127" s="9" t="s">
        <v>10</v>
      </c>
      <c r="B127" s="10">
        <f>B122+B123+B124+B125+B126</f>
        <v>0</v>
      </c>
      <c r="C127" s="10">
        <f t="shared" ref="C127:J127" si="22">C122+C123+C124+C125+C126</f>
        <v>0</v>
      </c>
      <c r="D127" s="10">
        <f t="shared" si="22"/>
        <v>121.94328432522433</v>
      </c>
      <c r="E127" s="10">
        <f t="shared" si="22"/>
        <v>0</v>
      </c>
      <c r="F127" s="10">
        <f t="shared" si="22"/>
        <v>0</v>
      </c>
      <c r="G127" s="10">
        <v>2.1793809664660362</v>
      </c>
      <c r="H127" s="10">
        <f t="shared" si="22"/>
        <v>68.041470791314424</v>
      </c>
      <c r="I127" s="10">
        <f t="shared" si="22"/>
        <v>0</v>
      </c>
      <c r="J127" s="10">
        <f t="shared" si="22"/>
        <v>192.16413608300479</v>
      </c>
    </row>
    <row r="128" spans="1:10" x14ac:dyDescent="0.25">
      <c r="A128" s="9" t="s">
        <v>11</v>
      </c>
      <c r="B128" s="10">
        <v>0</v>
      </c>
      <c r="C128" s="10">
        <v>0</v>
      </c>
      <c r="D128" s="10">
        <v>6.5621215309027585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f>SUM(B128:I128)</f>
        <v>6.5621215309027585</v>
      </c>
    </row>
    <row r="129" spans="1:10" x14ac:dyDescent="0.25">
      <c r="A129" s="6" t="s">
        <v>12</v>
      </c>
      <c r="B129" s="7">
        <f>B127+B128</f>
        <v>0</v>
      </c>
      <c r="C129" s="7">
        <f t="shared" ref="C129:J129" si="23">C127+C128</f>
        <v>0</v>
      </c>
      <c r="D129" s="7">
        <f t="shared" si="23"/>
        <v>128.50540585612708</v>
      </c>
      <c r="E129" s="7">
        <f t="shared" si="23"/>
        <v>0</v>
      </c>
      <c r="F129" s="7">
        <f t="shared" si="23"/>
        <v>0</v>
      </c>
      <c r="G129" s="7">
        <v>2.1793809664660362</v>
      </c>
      <c r="H129" s="7">
        <f t="shared" si="23"/>
        <v>68.041470791314424</v>
      </c>
      <c r="I129" s="7">
        <f t="shared" si="23"/>
        <v>0</v>
      </c>
      <c r="J129" s="7">
        <f t="shared" si="23"/>
        <v>198.72625761390756</v>
      </c>
    </row>
    <row r="130" spans="1:10" x14ac:dyDescent="0.25">
      <c r="A130" s="4" t="s">
        <v>39</v>
      </c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 t="s">
        <v>37</v>
      </c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 t="s">
        <v>29</v>
      </c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 t="s">
        <v>42</v>
      </c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60" x14ac:dyDescent="0.25">
      <c r="A136" s="6"/>
      <c r="B136" s="11" t="s">
        <v>16</v>
      </c>
      <c r="C136" s="11" t="s">
        <v>30</v>
      </c>
      <c r="D136" s="11" t="s">
        <v>31</v>
      </c>
      <c r="E136" s="11" t="s">
        <v>15</v>
      </c>
      <c r="F136" s="11" t="s">
        <v>32</v>
      </c>
      <c r="G136" s="11" t="s">
        <v>33</v>
      </c>
      <c r="H136" s="11" t="s">
        <v>21</v>
      </c>
      <c r="I136" s="11" t="s">
        <v>34</v>
      </c>
      <c r="J136" s="11" t="s">
        <v>22</v>
      </c>
    </row>
    <row r="137" spans="1:10" x14ac:dyDescent="0.25">
      <c r="A137" s="4" t="s">
        <v>0</v>
      </c>
      <c r="B137" s="5">
        <v>0</v>
      </c>
      <c r="C137" s="5">
        <v>0</v>
      </c>
      <c r="D137" s="5">
        <v>0</v>
      </c>
      <c r="E137" s="5">
        <v>0</v>
      </c>
      <c r="F137" s="5">
        <v>47.06852966466036</v>
      </c>
      <c r="G137" s="5">
        <v>8.3867973705932926</v>
      </c>
      <c r="H137" s="5">
        <v>0</v>
      </c>
      <c r="I137" s="5">
        <v>0</v>
      </c>
      <c r="J137" s="5">
        <f>SUM(B137:I137)</f>
        <v>55.455327035253653</v>
      </c>
    </row>
    <row r="138" spans="1:10" x14ac:dyDescent="0.25">
      <c r="A138" s="4" t="s">
        <v>19</v>
      </c>
      <c r="B138" s="5">
        <v>0</v>
      </c>
      <c r="C138" s="5">
        <v>0</v>
      </c>
      <c r="D138" s="5">
        <v>0</v>
      </c>
      <c r="E138" s="5">
        <v>0</v>
      </c>
      <c r="F138" s="5">
        <v>42.414703353396391</v>
      </c>
      <c r="G138" s="5">
        <v>0</v>
      </c>
      <c r="H138" s="5">
        <v>0</v>
      </c>
      <c r="I138" s="5">
        <v>0</v>
      </c>
      <c r="J138" s="5">
        <f t="shared" ref="J138:J140" si="24">SUM(B138:I138)</f>
        <v>42.414703353396391</v>
      </c>
    </row>
    <row r="139" spans="1:10" x14ac:dyDescent="0.25">
      <c r="A139" s="4" t="s">
        <v>40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f t="shared" si="24"/>
        <v>0</v>
      </c>
    </row>
    <row r="140" spans="1:10" x14ac:dyDescent="0.25">
      <c r="A140" s="4" t="s">
        <v>20</v>
      </c>
      <c r="B140" s="5">
        <v>0</v>
      </c>
      <c r="C140" s="5">
        <v>0</v>
      </c>
      <c r="D140" s="5">
        <v>0</v>
      </c>
      <c r="E140" s="5">
        <v>0</v>
      </c>
      <c r="F140" s="5">
        <v>4.6538263112639724</v>
      </c>
      <c r="G140" s="5">
        <v>0</v>
      </c>
      <c r="H140" s="5">
        <v>0</v>
      </c>
      <c r="I140" s="5">
        <v>0</v>
      </c>
      <c r="J140" s="5">
        <f t="shared" si="24"/>
        <v>4.6538263112639724</v>
      </c>
    </row>
    <row r="141" spans="1:10" x14ac:dyDescent="0.25">
      <c r="A141" s="4" t="s">
        <v>1</v>
      </c>
      <c r="B141" s="5">
        <v>0</v>
      </c>
      <c r="C141" s="5">
        <v>0</v>
      </c>
      <c r="D141" s="5">
        <v>180.99716968945333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f>SUM(B141:I141)</f>
        <v>180.99716968945333</v>
      </c>
    </row>
    <row r="142" spans="1:10" x14ac:dyDescent="0.25">
      <c r="A142" s="4" t="s">
        <v>2</v>
      </c>
      <c r="B142" s="5">
        <v>0</v>
      </c>
      <c r="C142" s="5">
        <v>0</v>
      </c>
      <c r="D142" s="5">
        <v>-0.67101285180579195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f>SUM(B142:I142)</f>
        <v>-0.67101285180579195</v>
      </c>
    </row>
    <row r="143" spans="1:10" x14ac:dyDescent="0.25">
      <c r="A143" s="4" t="s">
        <v>17</v>
      </c>
      <c r="B143" s="5">
        <v>0</v>
      </c>
      <c r="C143" s="5">
        <v>0</v>
      </c>
      <c r="D143" s="5">
        <v>-0.44642479094385118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f>SUM(B143:I143)</f>
        <v>-0.44642479094385118</v>
      </c>
    </row>
    <row r="144" spans="1:10" x14ac:dyDescent="0.25">
      <c r="A144" s="4" t="s">
        <v>18</v>
      </c>
      <c r="B144" s="5">
        <v>0</v>
      </c>
      <c r="C144" s="5">
        <v>0</v>
      </c>
      <c r="D144" s="5">
        <v>-28.780176309598527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f>SUM(B144:I144)</f>
        <v>-28.780176309598527</v>
      </c>
    </row>
    <row r="145" spans="1:10" x14ac:dyDescent="0.25">
      <c r="A145" s="4" t="s">
        <v>23</v>
      </c>
      <c r="B145" s="5">
        <v>0</v>
      </c>
      <c r="C145" s="5">
        <v>0</v>
      </c>
      <c r="D145" s="5">
        <v>10.183089532146713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f>SUM(B145:I145)</f>
        <v>10.183089532146713</v>
      </c>
    </row>
    <row r="146" spans="1:10" x14ac:dyDescent="0.25">
      <c r="A146" s="6" t="s">
        <v>24</v>
      </c>
      <c r="B146" s="7">
        <f t="shared" ref="B146:J146" si="25">B137+B141+B142+B143+B144+B145</f>
        <v>0</v>
      </c>
      <c r="C146" s="7">
        <f t="shared" si="25"/>
        <v>0</v>
      </c>
      <c r="D146" s="7">
        <f t="shared" si="25"/>
        <v>161.2826452692519</v>
      </c>
      <c r="E146" s="7">
        <f t="shared" si="25"/>
        <v>0</v>
      </c>
      <c r="F146" s="7">
        <f t="shared" si="25"/>
        <v>47.06852966466036</v>
      </c>
      <c r="G146" s="7">
        <v>8.3867973705932926</v>
      </c>
      <c r="H146" s="7">
        <f t="shared" si="25"/>
        <v>0</v>
      </c>
      <c r="I146" s="7">
        <f t="shared" si="25"/>
        <v>0</v>
      </c>
      <c r="J146" s="7">
        <f t="shared" si="25"/>
        <v>216.73797230450555</v>
      </c>
    </row>
    <row r="147" spans="1:10" x14ac:dyDescent="0.25">
      <c r="A147" s="4" t="s">
        <v>3</v>
      </c>
      <c r="B147" s="5">
        <v>0</v>
      </c>
      <c r="C147" s="5">
        <v>0</v>
      </c>
      <c r="D147" s="5">
        <v>-64.959640467061377</v>
      </c>
      <c r="E147" s="5">
        <v>0</v>
      </c>
      <c r="F147" s="5">
        <v>0</v>
      </c>
      <c r="G147" s="5">
        <v>0</v>
      </c>
      <c r="H147" s="5">
        <f>-(H159+H148)-H152-H151</f>
        <v>-3.7808018626246453</v>
      </c>
      <c r="I147" s="5">
        <v>0</v>
      </c>
      <c r="J147" s="5">
        <f t="shared" ref="J147:J152" si="26">SUM(B147:I147)</f>
        <v>-68.740442329686019</v>
      </c>
    </row>
    <row r="148" spans="1:10" x14ac:dyDescent="0.25">
      <c r="A148" s="4" t="s">
        <v>41</v>
      </c>
      <c r="B148" s="5">
        <v>0</v>
      </c>
      <c r="C148" s="5">
        <v>0</v>
      </c>
      <c r="D148" s="5">
        <v>96.121165949459112</v>
      </c>
      <c r="E148" s="5">
        <v>0</v>
      </c>
      <c r="F148" s="5">
        <v>47.06852966466036</v>
      </c>
      <c r="G148" s="5">
        <v>6.44883920894239</v>
      </c>
      <c r="H148" s="5">
        <f>-25.52085-F148</f>
        <v>-72.589379664660356</v>
      </c>
      <c r="I148" s="5">
        <v>0</v>
      </c>
      <c r="J148" s="5">
        <f t="shared" si="26"/>
        <v>77.049155158401504</v>
      </c>
    </row>
    <row r="149" spans="1:10" x14ac:dyDescent="0.25">
      <c r="A149" s="4" t="s">
        <v>25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f t="shared" si="26"/>
        <v>0</v>
      </c>
    </row>
    <row r="150" spans="1:10" x14ac:dyDescent="0.25">
      <c r="A150" s="4" t="s">
        <v>26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f t="shared" si="26"/>
        <v>0</v>
      </c>
    </row>
    <row r="151" spans="1:10" x14ac:dyDescent="0.25">
      <c r="A151" s="4" t="s">
        <v>13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0.46541852246381732</v>
      </c>
      <c r="I151" s="5">
        <v>0</v>
      </c>
      <c r="J151" s="5">
        <f t="shared" si="26"/>
        <v>0.46541852246381732</v>
      </c>
    </row>
    <row r="152" spans="1:10" x14ac:dyDescent="0.25">
      <c r="A152" s="4" t="s">
        <v>14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8">
        <v>8.9635128712752916</v>
      </c>
      <c r="I152" s="5">
        <v>0</v>
      </c>
      <c r="J152" s="5">
        <f t="shared" si="26"/>
        <v>8.9635128712752916</v>
      </c>
    </row>
    <row r="153" spans="1:10" x14ac:dyDescent="0.25">
      <c r="A153" s="6" t="s">
        <v>4</v>
      </c>
      <c r="B153" s="7">
        <f>B147+B148+B149+B150+B151+B152</f>
        <v>0</v>
      </c>
      <c r="C153" s="7">
        <f t="shared" ref="C153:J153" si="27">C147+C148+C149+C150+C151+C152</f>
        <v>0</v>
      </c>
      <c r="D153" s="7">
        <f t="shared" si="27"/>
        <v>31.161525482397735</v>
      </c>
      <c r="E153" s="7">
        <f t="shared" si="27"/>
        <v>0</v>
      </c>
      <c r="F153" s="7">
        <f t="shared" si="27"/>
        <v>47.06852966466036</v>
      </c>
      <c r="G153" s="7">
        <v>6.44883920894239</v>
      </c>
      <c r="H153" s="7">
        <f t="shared" si="27"/>
        <v>-66.941250133545878</v>
      </c>
      <c r="I153" s="7">
        <f t="shared" si="27"/>
        <v>0</v>
      </c>
      <c r="J153" s="7">
        <f t="shared" si="27"/>
        <v>17.737644222454595</v>
      </c>
    </row>
    <row r="154" spans="1:10" x14ac:dyDescent="0.25">
      <c r="A154" s="4" t="s">
        <v>5</v>
      </c>
      <c r="B154" s="5">
        <v>0</v>
      </c>
      <c r="C154" s="5">
        <v>0</v>
      </c>
      <c r="D154" s="5">
        <v>21.482962361966379</v>
      </c>
      <c r="E154" s="5">
        <v>0</v>
      </c>
      <c r="F154" s="5">
        <v>0</v>
      </c>
      <c r="G154" s="5">
        <v>0</v>
      </c>
      <c r="H154" s="8">
        <v>3.1432533543321224</v>
      </c>
      <c r="I154" s="5">
        <v>0</v>
      </c>
      <c r="J154" s="5">
        <f>SUM(B154:I154)</f>
        <v>24.626215716298503</v>
      </c>
    </row>
    <row r="155" spans="1:10" x14ac:dyDescent="0.25">
      <c r="A155" s="4" t="s">
        <v>6</v>
      </c>
      <c r="B155" s="5">
        <v>0</v>
      </c>
      <c r="C155" s="5">
        <v>0</v>
      </c>
      <c r="D155" s="5">
        <v>93.389048854460611</v>
      </c>
      <c r="E155" s="5">
        <v>0</v>
      </c>
      <c r="F155" s="5">
        <v>0</v>
      </c>
      <c r="G155" s="5">
        <v>0</v>
      </c>
      <c r="H155" s="8">
        <v>0</v>
      </c>
      <c r="I155" s="5">
        <v>0</v>
      </c>
      <c r="J155" s="5">
        <f>SUM(B155:I155)</f>
        <v>93.389048854460611</v>
      </c>
    </row>
    <row r="156" spans="1:10" x14ac:dyDescent="0.25">
      <c r="A156" s="4" t="s">
        <v>7</v>
      </c>
      <c r="B156" s="5">
        <v>0</v>
      </c>
      <c r="C156" s="5">
        <v>0</v>
      </c>
      <c r="D156" s="5">
        <v>4.8303791938743865</v>
      </c>
      <c r="E156" s="5">
        <v>0</v>
      </c>
      <c r="F156" s="5">
        <v>0</v>
      </c>
      <c r="G156" s="5">
        <v>0.92871399999999993</v>
      </c>
      <c r="H156" s="8">
        <v>23.709293564166746</v>
      </c>
      <c r="I156" s="5">
        <v>0</v>
      </c>
      <c r="J156" s="5">
        <f>SUM(B156:I156)</f>
        <v>29.468386758041134</v>
      </c>
    </row>
    <row r="157" spans="1:10" x14ac:dyDescent="0.25">
      <c r="A157" s="4" t="s">
        <v>8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2.4940000000000001E-3</v>
      </c>
      <c r="H157" s="8">
        <v>39.991271211304742</v>
      </c>
      <c r="I157" s="5">
        <v>0</v>
      </c>
      <c r="J157" s="5">
        <f>SUM(B157:I157)</f>
        <v>39.993765211304741</v>
      </c>
    </row>
    <row r="158" spans="1:10" x14ac:dyDescent="0.25">
      <c r="A158" s="4" t="s">
        <v>9</v>
      </c>
      <c r="B158" s="5">
        <v>0</v>
      </c>
      <c r="C158" s="5">
        <v>0</v>
      </c>
      <c r="D158" s="5">
        <v>4.7186178410726098</v>
      </c>
      <c r="E158" s="5">
        <v>0</v>
      </c>
      <c r="F158" s="5">
        <v>0</v>
      </c>
      <c r="G158" s="5">
        <v>1.0067501616509029</v>
      </c>
      <c r="H158" s="8">
        <v>9.7432003742287901E-2</v>
      </c>
      <c r="I158" s="5">
        <v>0</v>
      </c>
      <c r="J158" s="5">
        <f>SUM(B158:I158)</f>
        <v>5.8228000064658003</v>
      </c>
    </row>
    <row r="159" spans="1:10" x14ac:dyDescent="0.25">
      <c r="A159" s="9" t="s">
        <v>10</v>
      </c>
      <c r="B159" s="10">
        <f>B154+B155+B156+B157+B158</f>
        <v>0</v>
      </c>
      <c r="C159" s="10">
        <f t="shared" ref="C159:J159" si="28">C154+C155+C156+C157+C158</f>
        <v>0</v>
      </c>
      <c r="D159" s="10">
        <f t="shared" si="28"/>
        <v>124.42100825137399</v>
      </c>
      <c r="E159" s="10">
        <f t="shared" si="28"/>
        <v>0</v>
      </c>
      <c r="F159" s="10">
        <f t="shared" si="28"/>
        <v>0</v>
      </c>
      <c r="G159" s="10">
        <v>1.937958161650903</v>
      </c>
      <c r="H159" s="10">
        <f t="shared" si="28"/>
        <v>66.941250133545893</v>
      </c>
      <c r="I159" s="10">
        <f t="shared" si="28"/>
        <v>0</v>
      </c>
      <c r="J159" s="10">
        <f t="shared" si="28"/>
        <v>193.30021654657079</v>
      </c>
    </row>
    <row r="160" spans="1:10" x14ac:dyDescent="0.25">
      <c r="A160" s="9" t="s">
        <v>11</v>
      </c>
      <c r="B160" s="10">
        <v>0</v>
      </c>
      <c r="C160" s="10">
        <v>0</v>
      </c>
      <c r="D160" s="10">
        <v>5.7001115354801577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f>SUM(B160:I160)</f>
        <v>5.7001115354801577</v>
      </c>
    </row>
    <row r="161" spans="1:10" x14ac:dyDescent="0.25">
      <c r="A161" s="6" t="s">
        <v>12</v>
      </c>
      <c r="B161" s="7">
        <f>B159+B160</f>
        <v>0</v>
      </c>
      <c r="C161" s="7">
        <f t="shared" ref="C161:J161" si="29">C159+C160</f>
        <v>0</v>
      </c>
      <c r="D161" s="7">
        <f t="shared" si="29"/>
        <v>130.12111978685414</v>
      </c>
      <c r="E161" s="7">
        <f t="shared" si="29"/>
        <v>0</v>
      </c>
      <c r="F161" s="7">
        <f t="shared" si="29"/>
        <v>0</v>
      </c>
      <c r="G161" s="7">
        <v>1.937958161650903</v>
      </c>
      <c r="H161" s="7">
        <f t="shared" si="29"/>
        <v>66.941250133545893</v>
      </c>
      <c r="I161" s="7">
        <f t="shared" si="29"/>
        <v>0</v>
      </c>
      <c r="J161" s="7">
        <f t="shared" si="29"/>
        <v>199.00032808205094</v>
      </c>
    </row>
    <row r="162" spans="1:10" x14ac:dyDescent="0.25">
      <c r="A162" s="4" t="s">
        <v>39</v>
      </c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 t="s">
        <v>38</v>
      </c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 t="s">
        <v>29</v>
      </c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 t="s">
        <v>42</v>
      </c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60" x14ac:dyDescent="0.25">
      <c r="A168" s="6"/>
      <c r="B168" s="11" t="s">
        <v>16</v>
      </c>
      <c r="C168" s="11" t="s">
        <v>30</v>
      </c>
      <c r="D168" s="11" t="s">
        <v>31</v>
      </c>
      <c r="E168" s="11" t="s">
        <v>15</v>
      </c>
      <c r="F168" s="11" t="s">
        <v>32</v>
      </c>
      <c r="G168" s="11" t="s">
        <v>33</v>
      </c>
      <c r="H168" s="11" t="s">
        <v>21</v>
      </c>
      <c r="I168" s="11" t="s">
        <v>34</v>
      </c>
      <c r="J168" s="11" t="s">
        <v>22</v>
      </c>
    </row>
    <row r="169" spans="1:10" x14ac:dyDescent="0.25">
      <c r="A169" s="4" t="s">
        <v>0</v>
      </c>
      <c r="B169" s="5">
        <v>0</v>
      </c>
      <c r="C169" s="5">
        <v>0</v>
      </c>
      <c r="D169" s="5">
        <v>0</v>
      </c>
      <c r="E169" s="5">
        <v>0</v>
      </c>
      <c r="F169" s="5">
        <v>47.439552880481514</v>
      </c>
      <c r="G169" s="5">
        <v>8.2091499793637137</v>
      </c>
      <c r="H169" s="5">
        <v>0</v>
      </c>
      <c r="I169" s="5">
        <v>0</v>
      </c>
      <c r="J169" s="5">
        <f>SUM(B169:I169)</f>
        <v>55.64870285984523</v>
      </c>
    </row>
    <row r="170" spans="1:10" x14ac:dyDescent="0.25">
      <c r="A170" s="4" t="s">
        <v>19</v>
      </c>
      <c r="B170" s="5">
        <v>0</v>
      </c>
      <c r="C170" s="5">
        <v>0</v>
      </c>
      <c r="D170" s="5">
        <v>0</v>
      </c>
      <c r="E170" s="5">
        <v>0</v>
      </c>
      <c r="F170" s="5">
        <v>42.97841788478074</v>
      </c>
      <c r="G170" s="5">
        <v>0</v>
      </c>
      <c r="H170" s="5">
        <v>0</v>
      </c>
      <c r="I170" s="5">
        <v>0</v>
      </c>
      <c r="J170" s="5">
        <f t="shared" ref="J170:J172" si="30">SUM(B170:I170)</f>
        <v>42.97841788478074</v>
      </c>
    </row>
    <row r="171" spans="1:10" x14ac:dyDescent="0.25">
      <c r="A171" s="4" t="s">
        <v>40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f t="shared" si="30"/>
        <v>0</v>
      </c>
    </row>
    <row r="172" spans="1:10" x14ac:dyDescent="0.25">
      <c r="A172" s="4" t="s">
        <v>20</v>
      </c>
      <c r="B172" s="5">
        <v>0</v>
      </c>
      <c r="C172" s="5">
        <v>0</v>
      </c>
      <c r="D172" s="5">
        <v>0</v>
      </c>
      <c r="E172" s="5">
        <v>0</v>
      </c>
      <c r="F172" s="5">
        <v>4.4611349957007747</v>
      </c>
      <c r="G172" s="5">
        <v>0</v>
      </c>
      <c r="H172" s="5">
        <v>0</v>
      </c>
      <c r="I172" s="5">
        <v>0</v>
      </c>
      <c r="J172" s="5">
        <f t="shared" si="30"/>
        <v>4.4611349957007747</v>
      </c>
    </row>
    <row r="173" spans="1:10" x14ac:dyDescent="0.25">
      <c r="A173" s="4" t="s">
        <v>1</v>
      </c>
      <c r="B173" s="5">
        <v>0</v>
      </c>
      <c r="C173" s="5">
        <v>0</v>
      </c>
      <c r="D173" s="5">
        <v>177.97495349797822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f>SUM(B173:I173)</f>
        <v>177.97495349797822</v>
      </c>
    </row>
    <row r="174" spans="1:10" x14ac:dyDescent="0.25">
      <c r="A174" s="4" t="s">
        <v>2</v>
      </c>
      <c r="B174" s="5">
        <v>0</v>
      </c>
      <c r="C174" s="5">
        <v>0</v>
      </c>
      <c r="D174" s="5">
        <v>-0.630952383041267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f>SUM(B174:I174)</f>
        <v>-0.630952383041267</v>
      </c>
    </row>
    <row r="175" spans="1:10" x14ac:dyDescent="0.25">
      <c r="A175" s="4" t="s">
        <v>17</v>
      </c>
      <c r="B175" s="5">
        <v>0</v>
      </c>
      <c r="C175" s="5">
        <v>0</v>
      </c>
      <c r="D175" s="5">
        <v>-0.44642479094385118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f>SUM(B175:I175)</f>
        <v>-0.44642479094385118</v>
      </c>
    </row>
    <row r="176" spans="1:10" x14ac:dyDescent="0.25">
      <c r="A176" s="4" t="s">
        <v>18</v>
      </c>
      <c r="B176" s="5">
        <v>0</v>
      </c>
      <c r="C176" s="5">
        <v>0</v>
      </c>
      <c r="D176" s="5">
        <v>-28.780176309598527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f>SUM(B176:I176)</f>
        <v>-28.780176309598527</v>
      </c>
    </row>
    <row r="177" spans="1:10" x14ac:dyDescent="0.25">
      <c r="A177" s="4" t="s">
        <v>23</v>
      </c>
      <c r="B177" s="5">
        <v>0</v>
      </c>
      <c r="C177" s="5">
        <v>0</v>
      </c>
      <c r="D177" s="5">
        <v>25.87244793076718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f>SUM(B177:I177)</f>
        <v>25.87244793076718</v>
      </c>
    </row>
    <row r="178" spans="1:10" x14ac:dyDescent="0.25">
      <c r="A178" s="6" t="s">
        <v>24</v>
      </c>
      <c r="B178" s="7">
        <f t="shared" ref="B178:J178" si="31">B169+B173+B174+B175+B176+B177</f>
        <v>0</v>
      </c>
      <c r="C178" s="7">
        <f t="shared" si="31"/>
        <v>0</v>
      </c>
      <c r="D178" s="7">
        <f t="shared" si="31"/>
        <v>173.98984794516178</v>
      </c>
      <c r="E178" s="7">
        <f t="shared" si="31"/>
        <v>0</v>
      </c>
      <c r="F178" s="7">
        <f t="shared" si="31"/>
        <v>47.439552880481514</v>
      </c>
      <c r="G178" s="7">
        <v>8.2091499793637137</v>
      </c>
      <c r="H178" s="7">
        <f t="shared" si="31"/>
        <v>0</v>
      </c>
      <c r="I178" s="7">
        <f t="shared" si="31"/>
        <v>0</v>
      </c>
      <c r="J178" s="7">
        <f t="shared" si="31"/>
        <v>229.63855080500701</v>
      </c>
    </row>
    <row r="179" spans="1:10" x14ac:dyDescent="0.25">
      <c r="A179" s="4" t="s">
        <v>3</v>
      </c>
      <c r="B179" s="5">
        <v>0</v>
      </c>
      <c r="C179" s="5">
        <v>0</v>
      </c>
      <c r="D179" s="5">
        <v>-54.688742297984248</v>
      </c>
      <c r="E179" s="5">
        <v>0</v>
      </c>
      <c r="F179" s="5">
        <v>0</v>
      </c>
      <c r="G179" s="5">
        <v>0</v>
      </c>
      <c r="H179" s="5">
        <f>-(H191+H180)-H184-H183</f>
        <v>1.4795653251754293</v>
      </c>
      <c r="I179" s="5">
        <v>0</v>
      </c>
      <c r="J179" s="5">
        <f t="shared" ref="J179:J184" si="32">SUM(B179:I179)</f>
        <v>-53.20917697280882</v>
      </c>
    </row>
    <row r="180" spans="1:10" x14ac:dyDescent="0.25">
      <c r="A180" s="4" t="s">
        <v>41</v>
      </c>
      <c r="B180" s="5">
        <v>0</v>
      </c>
      <c r="C180" s="5">
        <v>0</v>
      </c>
      <c r="D180" s="5">
        <v>94.420432564692973</v>
      </c>
      <c r="E180" s="5">
        <v>0</v>
      </c>
      <c r="F180" s="5">
        <v>47.439552880481514</v>
      </c>
      <c r="G180" s="5">
        <v>6.44883920894239</v>
      </c>
      <c r="H180" s="5">
        <f>-29.14162-F180</f>
        <v>-76.581172880481517</v>
      </c>
      <c r="I180" s="5">
        <v>0</v>
      </c>
      <c r="J180" s="5">
        <f t="shared" si="32"/>
        <v>71.727651773635358</v>
      </c>
    </row>
    <row r="181" spans="1:10" x14ac:dyDescent="0.25">
      <c r="A181" s="4" t="s">
        <v>25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f t="shared" si="32"/>
        <v>0</v>
      </c>
    </row>
    <row r="182" spans="1:10" x14ac:dyDescent="0.25">
      <c r="A182" s="4" t="s">
        <v>26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f t="shared" si="32"/>
        <v>0</v>
      </c>
    </row>
    <row r="183" spans="1:10" x14ac:dyDescent="0.25">
      <c r="A183" s="4" t="s">
        <v>13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0.58734821166140116</v>
      </c>
      <c r="I183" s="5">
        <v>0</v>
      </c>
      <c r="J183" s="5">
        <f t="shared" si="32"/>
        <v>0.58734821166140116</v>
      </c>
    </row>
    <row r="184" spans="1:10" x14ac:dyDescent="0.25">
      <c r="A184" s="4" t="s">
        <v>14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8">
        <v>8.7704213241616511</v>
      </c>
      <c r="I184" s="5">
        <v>0</v>
      </c>
      <c r="J184" s="5">
        <f t="shared" si="32"/>
        <v>8.7704213241616511</v>
      </c>
    </row>
    <row r="185" spans="1:10" x14ac:dyDescent="0.25">
      <c r="A185" s="6" t="s">
        <v>4</v>
      </c>
      <c r="B185" s="7">
        <f>B179+B180+B181+B182+B183+B184</f>
        <v>0</v>
      </c>
      <c r="C185" s="7">
        <f t="shared" ref="C185:J185" si="33">C179+C180+C181+C182+C183+C184</f>
        <v>0</v>
      </c>
      <c r="D185" s="7">
        <f t="shared" si="33"/>
        <v>39.731690266708725</v>
      </c>
      <c r="E185" s="7">
        <f t="shared" si="33"/>
        <v>0</v>
      </c>
      <c r="F185" s="7">
        <f t="shared" si="33"/>
        <v>47.439552880481514</v>
      </c>
      <c r="G185" s="7">
        <v>6.44883920894239</v>
      </c>
      <c r="H185" s="7">
        <f t="shared" si="33"/>
        <v>-65.743838019483036</v>
      </c>
      <c r="I185" s="7">
        <f t="shared" si="33"/>
        <v>0</v>
      </c>
      <c r="J185" s="7">
        <f t="shared" si="33"/>
        <v>27.876244336649592</v>
      </c>
    </row>
    <row r="186" spans="1:10" x14ac:dyDescent="0.25">
      <c r="A186" s="4" t="s">
        <v>5</v>
      </c>
      <c r="B186" s="5">
        <v>0</v>
      </c>
      <c r="C186" s="5">
        <v>0</v>
      </c>
      <c r="D186" s="5">
        <v>22.006784310365681</v>
      </c>
      <c r="E186" s="5">
        <v>0</v>
      </c>
      <c r="F186" s="5">
        <v>0</v>
      </c>
      <c r="G186" s="5">
        <v>1.9999999999527084E-6</v>
      </c>
      <c r="H186" s="8">
        <v>3.0919344030851854</v>
      </c>
      <c r="I186" s="5">
        <v>0</v>
      </c>
      <c r="J186" s="5">
        <f>SUM(B186:I186)</f>
        <v>25.098720713450867</v>
      </c>
    </row>
    <row r="187" spans="1:10" x14ac:dyDescent="0.25">
      <c r="A187" s="4" t="s">
        <v>6</v>
      </c>
      <c r="B187" s="5">
        <v>0</v>
      </c>
      <c r="C187" s="5">
        <v>0</v>
      </c>
      <c r="D187" s="5">
        <v>95.666166539901809</v>
      </c>
      <c r="E187" s="5">
        <v>0</v>
      </c>
      <c r="F187" s="5">
        <v>0</v>
      </c>
      <c r="G187" s="5">
        <v>0</v>
      </c>
      <c r="H187" s="8">
        <v>0</v>
      </c>
      <c r="I187" s="5">
        <v>0</v>
      </c>
      <c r="J187" s="5">
        <f>SUM(B187:I187)</f>
        <v>95.666166539901809</v>
      </c>
    </row>
    <row r="188" spans="1:10" x14ac:dyDescent="0.25">
      <c r="A188" s="4" t="s">
        <v>7</v>
      </c>
      <c r="B188" s="5">
        <v>0</v>
      </c>
      <c r="C188" s="5">
        <v>0</v>
      </c>
      <c r="D188" s="5">
        <v>4.9481589766720484</v>
      </c>
      <c r="E188" s="5">
        <v>0</v>
      </c>
      <c r="F188" s="5">
        <v>0</v>
      </c>
      <c r="G188" s="5">
        <v>0.767378</v>
      </c>
      <c r="H188" s="8">
        <v>23.110174043284438</v>
      </c>
      <c r="I188" s="5">
        <v>0</v>
      </c>
      <c r="J188" s="5">
        <f>SUM(B188:I188)</f>
        <v>28.825711019956486</v>
      </c>
    </row>
    <row r="189" spans="1:10" x14ac:dyDescent="0.25">
      <c r="A189" s="4" t="s">
        <v>8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2.4940000000000001E-3</v>
      </c>
      <c r="H189" s="8">
        <v>39.451017560191893</v>
      </c>
      <c r="I189" s="5">
        <v>0</v>
      </c>
      <c r="J189" s="5">
        <f>SUM(B189:I189)</f>
        <v>39.453511560191892</v>
      </c>
    </row>
    <row r="190" spans="1:10" x14ac:dyDescent="0.25">
      <c r="A190" s="4" t="s">
        <v>9</v>
      </c>
      <c r="B190" s="5">
        <v>0</v>
      </c>
      <c r="C190" s="5">
        <v>0</v>
      </c>
      <c r="D190" s="5">
        <v>4.833672531837153</v>
      </c>
      <c r="E190" s="5">
        <v>0</v>
      </c>
      <c r="F190" s="5">
        <v>0</v>
      </c>
      <c r="G190" s="5">
        <v>0.99043677042132405</v>
      </c>
      <c r="H190" s="8">
        <v>9.0712012921515317E-2</v>
      </c>
      <c r="I190" s="5">
        <v>0</v>
      </c>
      <c r="J190" s="5">
        <f>SUM(B190:I190)</f>
        <v>5.9148213151799922</v>
      </c>
    </row>
    <row r="191" spans="1:10" x14ac:dyDescent="0.25">
      <c r="A191" s="9" t="s">
        <v>10</v>
      </c>
      <c r="B191" s="10">
        <f>B186+B187+B188+B189+B190</f>
        <v>0</v>
      </c>
      <c r="C191" s="10">
        <f t="shared" ref="C191:J191" si="34">C186+C187+C188+C189+C190</f>
        <v>0</v>
      </c>
      <c r="D191" s="10">
        <f t="shared" si="34"/>
        <v>127.45478235877668</v>
      </c>
      <c r="E191" s="10">
        <f t="shared" si="34"/>
        <v>0</v>
      </c>
      <c r="F191" s="10">
        <f t="shared" si="34"/>
        <v>0</v>
      </c>
      <c r="G191" s="10">
        <v>1.7603107704213237</v>
      </c>
      <c r="H191" s="10">
        <f t="shared" si="34"/>
        <v>65.743838019483036</v>
      </c>
      <c r="I191" s="10">
        <f t="shared" si="34"/>
        <v>0</v>
      </c>
      <c r="J191" s="10">
        <f t="shared" si="34"/>
        <v>194.95893114868102</v>
      </c>
    </row>
    <row r="192" spans="1:10" x14ac:dyDescent="0.25">
      <c r="A192" s="9" t="s">
        <v>11</v>
      </c>
      <c r="B192" s="10">
        <v>0</v>
      </c>
      <c r="C192" s="10">
        <v>0</v>
      </c>
      <c r="D192" s="10">
        <v>6.8033753196763218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f>SUM(B192:I192)</f>
        <v>6.8033753196763218</v>
      </c>
    </row>
    <row r="193" spans="1:10" x14ac:dyDescent="0.25">
      <c r="A193" s="6" t="s">
        <v>12</v>
      </c>
      <c r="B193" s="7">
        <f>B191+B192</f>
        <v>0</v>
      </c>
      <c r="C193" s="7">
        <f t="shared" ref="C193:J193" si="35">C191+C192</f>
        <v>0</v>
      </c>
      <c r="D193" s="7">
        <f t="shared" si="35"/>
        <v>134.25815767845302</v>
      </c>
      <c r="E193" s="7">
        <f t="shared" si="35"/>
        <v>0</v>
      </c>
      <c r="F193" s="7">
        <f t="shared" si="35"/>
        <v>0</v>
      </c>
      <c r="G193" s="7">
        <v>1.7603107704213237</v>
      </c>
      <c r="H193" s="7">
        <f t="shared" si="35"/>
        <v>65.743838019483036</v>
      </c>
      <c r="I193" s="7">
        <f t="shared" si="35"/>
        <v>0</v>
      </c>
      <c r="J193" s="7">
        <f t="shared" si="35"/>
        <v>201.76230646835734</v>
      </c>
    </row>
    <row r="194" spans="1:10" x14ac:dyDescent="0.25">
      <c r="A194" s="4" t="s">
        <v>39</v>
      </c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 t="s">
        <v>43</v>
      </c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 t="s">
        <v>29</v>
      </c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 t="s">
        <v>42</v>
      </c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60" x14ac:dyDescent="0.25">
      <c r="A200" s="6"/>
      <c r="B200" s="11" t="s">
        <v>16</v>
      </c>
      <c r="C200" s="11" t="s">
        <v>30</v>
      </c>
      <c r="D200" s="11" t="s">
        <v>31</v>
      </c>
      <c r="E200" s="11" t="s">
        <v>15</v>
      </c>
      <c r="F200" s="11" t="s">
        <v>32</v>
      </c>
      <c r="G200" s="11" t="s">
        <v>33</v>
      </c>
      <c r="H200" s="11" t="s">
        <v>21</v>
      </c>
      <c r="I200" s="11" t="s">
        <v>34</v>
      </c>
      <c r="J200" s="11" t="s">
        <v>22</v>
      </c>
    </row>
    <row r="201" spans="1:10" x14ac:dyDescent="0.25">
      <c r="A201" s="4" t="s">
        <v>0</v>
      </c>
      <c r="B201" s="5">
        <v>0</v>
      </c>
      <c r="C201" s="5">
        <v>0</v>
      </c>
      <c r="D201" s="5">
        <v>0</v>
      </c>
      <c r="E201" s="5">
        <v>0</v>
      </c>
      <c r="F201" s="5">
        <v>46.750386930352533</v>
      </c>
      <c r="G201" s="5">
        <v>8.7898230086216689</v>
      </c>
      <c r="H201" s="5">
        <v>0</v>
      </c>
      <c r="I201" s="5">
        <v>0</v>
      </c>
      <c r="J201" s="5">
        <f>SUM(B201:I201)</f>
        <v>55.540209938974201</v>
      </c>
    </row>
    <row r="202" spans="1:10" x14ac:dyDescent="0.25">
      <c r="A202" s="4" t="s">
        <v>19</v>
      </c>
      <c r="B202" s="5">
        <v>0</v>
      </c>
      <c r="C202" s="5">
        <v>0</v>
      </c>
      <c r="D202" s="5">
        <v>0</v>
      </c>
      <c r="E202" s="5">
        <v>0</v>
      </c>
      <c r="F202" s="5">
        <v>42.71384350816853</v>
      </c>
      <c r="G202" s="5">
        <v>0</v>
      </c>
      <c r="H202" s="5">
        <v>0</v>
      </c>
      <c r="I202" s="5">
        <v>0</v>
      </c>
      <c r="J202" s="5">
        <f t="shared" ref="J202:J204" si="36">SUM(B202:I202)</f>
        <v>42.71384350816853</v>
      </c>
    </row>
    <row r="203" spans="1:10" x14ac:dyDescent="0.25">
      <c r="A203" s="4" t="s">
        <v>40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f t="shared" si="36"/>
        <v>0</v>
      </c>
    </row>
    <row r="204" spans="1:10" x14ac:dyDescent="0.25">
      <c r="A204" s="4" t="s">
        <v>20</v>
      </c>
      <c r="B204" s="5">
        <v>0</v>
      </c>
      <c r="C204" s="5">
        <v>0</v>
      </c>
      <c r="D204" s="5">
        <v>0</v>
      </c>
      <c r="E204" s="5">
        <v>0</v>
      </c>
      <c r="F204" s="5">
        <v>4.0365434221840069</v>
      </c>
      <c r="G204" s="5">
        <v>0</v>
      </c>
      <c r="H204" s="5">
        <v>0</v>
      </c>
      <c r="I204" s="5">
        <v>0</v>
      </c>
      <c r="J204" s="5">
        <f t="shared" si="36"/>
        <v>4.0365434221840069</v>
      </c>
    </row>
    <row r="205" spans="1:10" x14ac:dyDescent="0.25">
      <c r="A205" s="4" t="s">
        <v>1</v>
      </c>
      <c r="B205" s="5">
        <v>0</v>
      </c>
      <c r="C205" s="5">
        <v>0</v>
      </c>
      <c r="D205" s="5">
        <v>184.69098947903402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f>SUM(B205:I205)</f>
        <v>184.69098947903402</v>
      </c>
    </row>
    <row r="206" spans="1:10" x14ac:dyDescent="0.25">
      <c r="A206" s="4" t="s">
        <v>2</v>
      </c>
      <c r="B206" s="5">
        <v>0</v>
      </c>
      <c r="C206" s="5">
        <v>0</v>
      </c>
      <c r="D206" s="5">
        <v>-0.16024187505809956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f>SUM(B206:I206)</f>
        <v>-0.16024187505809956</v>
      </c>
    </row>
    <row r="207" spans="1:10" x14ac:dyDescent="0.25">
      <c r="A207" s="4" t="s">
        <v>17</v>
      </c>
      <c r="B207" s="5">
        <v>0</v>
      </c>
      <c r="C207" s="5">
        <v>0</v>
      </c>
      <c r="D207" s="5">
        <v>-0.45043699127531411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f>SUM(B207:I207)</f>
        <v>-0.45043699127531411</v>
      </c>
    </row>
    <row r="208" spans="1:10" x14ac:dyDescent="0.25">
      <c r="A208" s="4" t="s">
        <v>18</v>
      </c>
      <c r="B208" s="5">
        <v>0</v>
      </c>
      <c r="C208" s="5">
        <v>0</v>
      </c>
      <c r="D208" s="5">
        <v>-29.038835405758483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f>SUM(B208:I208)</f>
        <v>-29.038835405758483</v>
      </c>
    </row>
    <row r="209" spans="1:10" x14ac:dyDescent="0.25">
      <c r="A209" s="4" t="s">
        <v>23</v>
      </c>
      <c r="B209" s="5">
        <v>0</v>
      </c>
      <c r="C209" s="5">
        <v>0</v>
      </c>
      <c r="D209" s="5">
        <v>37.156878204370379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f>SUM(B209:I209)</f>
        <v>37.156878204370379</v>
      </c>
    </row>
    <row r="210" spans="1:10" x14ac:dyDescent="0.25">
      <c r="A210" s="6" t="s">
        <v>24</v>
      </c>
      <c r="B210" s="7">
        <f t="shared" ref="B210:J210" si="37">B201+B205+B206+B207+B208+B209</f>
        <v>0</v>
      </c>
      <c r="C210" s="7">
        <f t="shared" si="37"/>
        <v>0</v>
      </c>
      <c r="D210" s="7">
        <f t="shared" si="37"/>
        <v>192.1983534113125</v>
      </c>
      <c r="E210" s="7">
        <f t="shared" si="37"/>
        <v>0</v>
      </c>
      <c r="F210" s="7">
        <f t="shared" si="37"/>
        <v>46.750386930352533</v>
      </c>
      <c r="G210" s="7">
        <v>8.7898230086216689</v>
      </c>
      <c r="H210" s="7">
        <f t="shared" si="37"/>
        <v>0</v>
      </c>
      <c r="I210" s="7">
        <f t="shared" si="37"/>
        <v>0</v>
      </c>
      <c r="J210" s="7">
        <f t="shared" si="37"/>
        <v>247.73856335028668</v>
      </c>
    </row>
    <row r="211" spans="1:10" x14ac:dyDescent="0.25">
      <c r="A211" s="4" t="s">
        <v>3</v>
      </c>
      <c r="B211" s="5">
        <v>0</v>
      </c>
      <c r="C211" s="5">
        <v>0</v>
      </c>
      <c r="D211" s="5">
        <v>-23.702522707845276</v>
      </c>
      <c r="E211" s="5">
        <v>0</v>
      </c>
      <c r="F211" s="5">
        <v>0</v>
      </c>
      <c r="G211" s="5">
        <v>0</v>
      </c>
      <c r="H211" s="5">
        <f>-(H223+H212)-H216-H215</f>
        <v>1.3903032141162688</v>
      </c>
      <c r="I211" s="5">
        <v>0</v>
      </c>
      <c r="J211" s="5">
        <f t="shared" ref="J211:J216" si="38">SUM(B211:I211)</f>
        <v>-22.312219493729007</v>
      </c>
    </row>
    <row r="212" spans="1:10" x14ac:dyDescent="0.25">
      <c r="A212" s="4" t="s">
        <v>41</v>
      </c>
      <c r="B212" s="5">
        <v>0</v>
      </c>
      <c r="C212" s="5">
        <v>0</v>
      </c>
      <c r="D212" s="5">
        <v>81.591151443170062</v>
      </c>
      <c r="E212" s="5">
        <v>0</v>
      </c>
      <c r="F212" s="5">
        <v>46.750386930352533</v>
      </c>
      <c r="G212" s="5">
        <v>7.222699914015478</v>
      </c>
      <c r="H212" s="5">
        <f>-29.05752-F212</f>
        <v>-75.80790693035253</v>
      </c>
      <c r="I212" s="5">
        <v>0</v>
      </c>
      <c r="J212" s="5">
        <f t="shared" si="38"/>
        <v>59.756331357185545</v>
      </c>
    </row>
    <row r="213" spans="1:10" x14ac:dyDescent="0.25">
      <c r="A213" s="4" t="s">
        <v>25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f t="shared" si="38"/>
        <v>0</v>
      </c>
    </row>
    <row r="214" spans="1:10" x14ac:dyDescent="0.25">
      <c r="A214" s="4" t="s">
        <v>26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f t="shared" si="38"/>
        <v>0</v>
      </c>
    </row>
    <row r="215" spans="1:10" x14ac:dyDescent="0.25">
      <c r="A215" s="4" t="s">
        <v>13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0.76666666483343815</v>
      </c>
      <c r="I215" s="5">
        <v>0</v>
      </c>
      <c r="J215" s="5">
        <f t="shared" si="38"/>
        <v>0.76666666483343815</v>
      </c>
    </row>
    <row r="216" spans="1:10" x14ac:dyDescent="0.25">
      <c r="A216" s="4" t="s">
        <v>14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8">
        <v>7.4806534823731736</v>
      </c>
      <c r="I216" s="5">
        <v>0</v>
      </c>
      <c r="J216" s="5">
        <f t="shared" si="38"/>
        <v>7.4806534823731736</v>
      </c>
    </row>
    <row r="217" spans="1:10" x14ac:dyDescent="0.25">
      <c r="A217" s="6" t="s">
        <v>4</v>
      </c>
      <c r="B217" s="7">
        <f>B211+B212+B213+B214+B215+B216</f>
        <v>0</v>
      </c>
      <c r="C217" s="7">
        <f t="shared" ref="C217:J217" si="39">C211+C212+C213+C214+C215+C216</f>
        <v>0</v>
      </c>
      <c r="D217" s="7">
        <f t="shared" si="39"/>
        <v>57.888628735324787</v>
      </c>
      <c r="E217" s="7">
        <f t="shared" si="39"/>
        <v>0</v>
      </c>
      <c r="F217" s="7">
        <f t="shared" si="39"/>
        <v>46.750386930352533</v>
      </c>
      <c r="G217" s="7">
        <v>7.222699914015478</v>
      </c>
      <c r="H217" s="7">
        <f t="shared" si="39"/>
        <v>-66.17028356902965</v>
      </c>
      <c r="I217" s="7">
        <f t="shared" si="39"/>
        <v>0</v>
      </c>
      <c r="J217" s="7">
        <f t="shared" si="39"/>
        <v>45.691432010663149</v>
      </c>
    </row>
    <row r="218" spans="1:10" x14ac:dyDescent="0.25">
      <c r="A218" s="4" t="s">
        <v>5</v>
      </c>
      <c r="B218" s="5">
        <v>0</v>
      </c>
      <c r="C218" s="5">
        <v>0</v>
      </c>
      <c r="D218" s="5">
        <v>22.015688046822461</v>
      </c>
      <c r="E218" s="5">
        <v>0</v>
      </c>
      <c r="F218" s="5">
        <v>0</v>
      </c>
      <c r="G218" s="5">
        <v>0</v>
      </c>
      <c r="H218" s="8">
        <v>2.9717466800400847</v>
      </c>
      <c r="I218" s="5">
        <v>0</v>
      </c>
      <c r="J218" s="5">
        <f>SUM(B218:I218)</f>
        <v>24.987434726862546</v>
      </c>
    </row>
    <row r="219" spans="1:10" x14ac:dyDescent="0.25">
      <c r="A219" s="4" t="s">
        <v>6</v>
      </c>
      <c r="B219" s="5">
        <v>0</v>
      </c>
      <c r="C219" s="5">
        <v>0</v>
      </c>
      <c r="D219" s="5">
        <v>95.704872164616845</v>
      </c>
      <c r="E219" s="5">
        <v>0</v>
      </c>
      <c r="F219" s="5">
        <v>0</v>
      </c>
      <c r="G219" s="5">
        <v>0</v>
      </c>
      <c r="H219" s="8">
        <v>0</v>
      </c>
      <c r="I219" s="5">
        <v>0</v>
      </c>
      <c r="J219" s="5">
        <f>SUM(B219:I219)</f>
        <v>95.704872164616845</v>
      </c>
    </row>
    <row r="220" spans="1:10" x14ac:dyDescent="0.25">
      <c r="A220" s="4" t="s">
        <v>7</v>
      </c>
      <c r="B220" s="5">
        <v>0</v>
      </c>
      <c r="C220" s="5">
        <v>0</v>
      </c>
      <c r="D220" s="5">
        <v>4.9501609549189922</v>
      </c>
      <c r="E220" s="5">
        <v>0</v>
      </c>
      <c r="F220" s="5">
        <v>0</v>
      </c>
      <c r="G220" s="5">
        <v>0.58787187179707645</v>
      </c>
      <c r="H220" s="8">
        <v>22.911571409252517</v>
      </c>
      <c r="I220" s="5">
        <v>0</v>
      </c>
      <c r="J220" s="5">
        <f>SUM(B220:I220)</f>
        <v>28.449604235968586</v>
      </c>
    </row>
    <row r="221" spans="1:10" x14ac:dyDescent="0.25">
      <c r="A221" s="4" t="s">
        <v>8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2.5471617601031814E-3</v>
      </c>
      <c r="H221" s="8">
        <v>40.196622143236048</v>
      </c>
      <c r="I221" s="5">
        <v>0</v>
      </c>
      <c r="J221" s="5">
        <f>SUM(B221:I221)</f>
        <v>40.199169304996154</v>
      </c>
    </row>
    <row r="222" spans="1:10" x14ac:dyDescent="0.25">
      <c r="A222" s="4" t="s">
        <v>9</v>
      </c>
      <c r="B222" s="5">
        <v>0</v>
      </c>
      <c r="C222" s="5">
        <v>0</v>
      </c>
      <c r="D222" s="5">
        <v>4.8356281899530726</v>
      </c>
      <c r="E222" s="5">
        <v>0</v>
      </c>
      <c r="F222" s="5">
        <v>0</v>
      </c>
      <c r="G222" s="5">
        <v>0.9767040610490112</v>
      </c>
      <c r="H222" s="8">
        <v>9.0343336500999724E-2</v>
      </c>
      <c r="I222" s="5">
        <v>0</v>
      </c>
      <c r="J222" s="5">
        <f>SUM(B222:I222)</f>
        <v>5.902675587503083</v>
      </c>
    </row>
    <row r="223" spans="1:10" x14ac:dyDescent="0.25">
      <c r="A223" s="9" t="s">
        <v>10</v>
      </c>
      <c r="B223" s="10">
        <f>B218+B219+B220+B221+B222</f>
        <v>0</v>
      </c>
      <c r="C223" s="10">
        <f t="shared" ref="C223:J223" si="40">C218+C219+C220+C221+C222</f>
        <v>0</v>
      </c>
      <c r="D223" s="10">
        <f t="shared" si="40"/>
        <v>127.50634935631138</v>
      </c>
      <c r="E223" s="10">
        <f t="shared" si="40"/>
        <v>0</v>
      </c>
      <c r="F223" s="10">
        <f t="shared" si="40"/>
        <v>0</v>
      </c>
      <c r="G223" s="10">
        <v>1.5671230946061909</v>
      </c>
      <c r="H223" s="10">
        <f t="shared" si="40"/>
        <v>66.17028356902965</v>
      </c>
      <c r="I223" s="10">
        <f t="shared" si="40"/>
        <v>0</v>
      </c>
      <c r="J223" s="10">
        <f t="shared" si="40"/>
        <v>195.24375601994723</v>
      </c>
    </row>
    <row r="224" spans="1:10" x14ac:dyDescent="0.25">
      <c r="A224" s="9" t="s">
        <v>11</v>
      </c>
      <c r="B224" s="10">
        <v>0</v>
      </c>
      <c r="C224" s="10">
        <v>0</v>
      </c>
      <c r="D224" s="10">
        <v>6.8033753196763218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f>SUM(B224:I224)</f>
        <v>6.8033753196763218</v>
      </c>
    </row>
    <row r="225" spans="1:10" x14ac:dyDescent="0.25">
      <c r="A225" s="6" t="s">
        <v>12</v>
      </c>
      <c r="B225" s="7">
        <f>B223+B224</f>
        <v>0</v>
      </c>
      <c r="C225" s="7">
        <f t="shared" ref="C225:J225" si="41">C223+C224</f>
        <v>0</v>
      </c>
      <c r="D225" s="7">
        <f t="shared" si="41"/>
        <v>134.3097246759877</v>
      </c>
      <c r="E225" s="7">
        <f t="shared" si="41"/>
        <v>0</v>
      </c>
      <c r="F225" s="7">
        <f t="shared" si="41"/>
        <v>0</v>
      </c>
      <c r="G225" s="7">
        <v>1.5671230946061909</v>
      </c>
      <c r="H225" s="7">
        <f t="shared" si="41"/>
        <v>66.17028356902965</v>
      </c>
      <c r="I225" s="7">
        <f t="shared" si="41"/>
        <v>0</v>
      </c>
      <c r="J225" s="7">
        <f t="shared" si="41"/>
        <v>202.04713133962355</v>
      </c>
    </row>
    <row r="226" spans="1:10" x14ac:dyDescent="0.25">
      <c r="A226" s="4" t="s">
        <v>39</v>
      </c>
      <c r="B226" s="4"/>
      <c r="C226" s="4"/>
      <c r="D226" s="4"/>
      <c r="E226" s="4"/>
      <c r="F226" s="4"/>
      <c r="G226" s="4"/>
      <c r="H226" s="4"/>
      <c r="I226" s="4"/>
      <c r="J226" s="4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showGridLines="0" zoomScaleNormal="100" workbookViewId="0">
      <selection activeCell="A250" sqref="A250"/>
    </sheetView>
  </sheetViews>
  <sheetFormatPr baseColWidth="10" defaultColWidth="9.140625" defaultRowHeight="15" x14ac:dyDescent="0.25"/>
  <cols>
    <col min="1" max="1" width="45.42578125" bestFit="1" customWidth="1"/>
    <col min="2" max="2" width="9.28515625" bestFit="1" customWidth="1"/>
    <col min="3" max="3" width="9.42578125" bestFit="1" customWidth="1"/>
    <col min="4" max="4" width="10.28515625" bestFit="1" customWidth="1"/>
    <col min="5" max="5" width="9.42578125" bestFit="1" customWidth="1"/>
    <col min="6" max="6" width="9.28515625" bestFit="1" customWidth="1"/>
    <col min="7" max="7" width="9.42578125" bestFit="1" customWidth="1"/>
    <col min="8" max="8" width="10.28515625" bestFit="1" customWidth="1"/>
    <col min="9" max="9" width="9.28515625" bestFit="1" customWidth="1"/>
    <col min="10" max="10" width="10.42578125" bestFit="1" customWidth="1"/>
  </cols>
  <sheetData>
    <row r="1" spans="1:10" ht="23.25" x14ac:dyDescent="0.35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</row>
    <row r="4" spans="1:10" x14ac:dyDescent="0.25">
      <c r="B4" s="2" t="s">
        <v>44</v>
      </c>
    </row>
    <row r="5" spans="1:10" x14ac:dyDescent="0.25">
      <c r="B5" t="s">
        <v>29</v>
      </c>
    </row>
    <row r="6" spans="1:10" x14ac:dyDescent="0.25">
      <c r="B6" t="s">
        <v>42</v>
      </c>
    </row>
    <row r="8" spans="1:10" ht="60" x14ac:dyDescent="0.25">
      <c r="A8" s="3"/>
      <c r="B8" s="13" t="s">
        <v>16</v>
      </c>
      <c r="C8" s="13" t="s">
        <v>30</v>
      </c>
      <c r="D8" s="13" t="s">
        <v>31</v>
      </c>
      <c r="E8" s="13" t="s">
        <v>15</v>
      </c>
      <c r="F8" s="13" t="s">
        <v>32</v>
      </c>
      <c r="G8" s="13" t="s">
        <v>33</v>
      </c>
      <c r="H8" s="13" t="s">
        <v>21</v>
      </c>
      <c r="I8" s="13" t="s">
        <v>34</v>
      </c>
      <c r="J8" s="13" t="s">
        <v>22</v>
      </c>
    </row>
    <row r="9" spans="1:10" x14ac:dyDescent="0.25">
      <c r="A9" s="4" t="s">
        <v>0</v>
      </c>
      <c r="B9" s="5">
        <v>0</v>
      </c>
      <c r="C9" s="5">
        <v>0</v>
      </c>
      <c r="D9" s="5">
        <v>0</v>
      </c>
      <c r="E9" s="5">
        <v>0</v>
      </c>
      <c r="F9" s="5">
        <f>F10+F11+F12</f>
        <v>15.885407222699914</v>
      </c>
      <c r="G9" s="5">
        <v>161.81685165850024</v>
      </c>
      <c r="H9" s="5">
        <v>0</v>
      </c>
      <c r="I9" s="5">
        <v>0</v>
      </c>
      <c r="J9" s="5">
        <f>SUM(B9:I9)</f>
        <v>177.70225888120015</v>
      </c>
    </row>
    <row r="10" spans="1:10" x14ac:dyDescent="0.25">
      <c r="A10" s="4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3.7925439380911437</v>
      </c>
      <c r="G10" s="5">
        <v>0</v>
      </c>
      <c r="H10" s="5">
        <v>0</v>
      </c>
      <c r="I10" s="5">
        <v>0</v>
      </c>
      <c r="J10" s="5">
        <f t="shared" ref="J10:J12" si="0">SUM(B10:I10)</f>
        <v>3.7925439380911437</v>
      </c>
    </row>
    <row r="11" spans="1:10" x14ac:dyDescent="0.25">
      <c r="A11" s="4" t="s">
        <v>40</v>
      </c>
      <c r="B11" s="5">
        <v>0</v>
      </c>
      <c r="C11" s="5">
        <v>0</v>
      </c>
      <c r="D11" s="5">
        <v>0</v>
      </c>
      <c r="E11" s="5">
        <v>0</v>
      </c>
      <c r="F11" s="5">
        <v>4.151504729148753</v>
      </c>
      <c r="G11" s="5">
        <v>0</v>
      </c>
      <c r="H11" s="5">
        <v>0</v>
      </c>
      <c r="I11" s="5">
        <v>0</v>
      </c>
      <c r="J11" s="5">
        <f t="shared" si="0"/>
        <v>4.151504729148753</v>
      </c>
    </row>
    <row r="12" spans="1:10" x14ac:dyDescent="0.25">
      <c r="A12" s="4" t="s">
        <v>20</v>
      </c>
      <c r="B12" s="5">
        <v>0</v>
      </c>
      <c r="C12" s="5">
        <v>0</v>
      </c>
      <c r="D12" s="5">
        <v>0</v>
      </c>
      <c r="E12" s="5">
        <v>0</v>
      </c>
      <c r="F12" s="5">
        <v>7.9413585554600177</v>
      </c>
      <c r="G12" s="5">
        <v>0</v>
      </c>
      <c r="H12" s="5">
        <v>0</v>
      </c>
      <c r="I12" s="5">
        <v>0</v>
      </c>
      <c r="J12" s="5">
        <f t="shared" si="0"/>
        <v>7.9413585554600177</v>
      </c>
    </row>
    <row r="13" spans="1:10" x14ac:dyDescent="0.25">
      <c r="A13" s="4" t="s">
        <v>1</v>
      </c>
      <c r="B13" s="5">
        <v>129.71516400000002</v>
      </c>
      <c r="C13" s="5">
        <v>0</v>
      </c>
      <c r="D13" s="5">
        <v>749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>SUM(B13:I13)</f>
        <v>878.71516399999996</v>
      </c>
    </row>
    <row r="14" spans="1:10" x14ac:dyDescent="0.25">
      <c r="A14" s="4" t="s">
        <v>2</v>
      </c>
      <c r="B14" s="5">
        <v>0</v>
      </c>
      <c r="C14" s="5">
        <v>0</v>
      </c>
      <c r="D14" s="5">
        <v>-104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>SUM(B14:I14)</f>
        <v>-104</v>
      </c>
    </row>
    <row r="15" spans="1:10" x14ac:dyDescent="0.25">
      <c r="A15" s="4" t="s">
        <v>17</v>
      </c>
      <c r="B15" s="5">
        <v>0</v>
      </c>
      <c r="C15" s="5">
        <v>0</v>
      </c>
      <c r="D15" s="5">
        <v>-3.2703904369177148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f>SUM(B15:I15)</f>
        <v>-3.2703904369177148</v>
      </c>
    </row>
    <row r="16" spans="1:10" x14ac:dyDescent="0.25">
      <c r="A16" s="4" t="s">
        <v>18</v>
      </c>
      <c r="B16" s="5">
        <v>0</v>
      </c>
      <c r="C16" s="5">
        <v>0</v>
      </c>
      <c r="D16" s="5">
        <v>-132.3658426489296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f>SUM(B16:I16)</f>
        <v>-132.3658426489296</v>
      </c>
    </row>
    <row r="17" spans="1:10" x14ac:dyDescent="0.25">
      <c r="A17" s="4" t="s">
        <v>23</v>
      </c>
      <c r="B17" s="5">
        <v>-1.4571260000000166</v>
      </c>
      <c r="C17" s="5">
        <v>0</v>
      </c>
      <c r="D17" s="12">
        <v>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f>SUM(B17:I17)</f>
        <v>7.5428739999999834</v>
      </c>
    </row>
    <row r="18" spans="1:10" x14ac:dyDescent="0.25">
      <c r="A18" s="6" t="s">
        <v>24</v>
      </c>
      <c r="B18" s="7">
        <f>B9+B13+B14+B15+B16+B17</f>
        <v>128.258038</v>
      </c>
      <c r="C18" s="7">
        <f t="shared" ref="C18:J18" si="1">C9+C13+C14+C15+C16+C17</f>
        <v>0</v>
      </c>
      <c r="D18" s="7">
        <f t="shared" si="1"/>
        <v>518.36376691415262</v>
      </c>
      <c r="E18" s="7">
        <f t="shared" si="1"/>
        <v>0</v>
      </c>
      <c r="F18" s="7">
        <f t="shared" si="1"/>
        <v>15.885407222699914</v>
      </c>
      <c r="G18" s="7">
        <v>161.81685165850024</v>
      </c>
      <c r="H18" s="7">
        <f t="shared" si="1"/>
        <v>0</v>
      </c>
      <c r="I18" s="7">
        <f t="shared" si="1"/>
        <v>0</v>
      </c>
      <c r="J18" s="7">
        <f t="shared" si="1"/>
        <v>824.32406379535269</v>
      </c>
    </row>
    <row r="19" spans="1:10" x14ac:dyDescent="0.25">
      <c r="A19" s="4" t="s">
        <v>3</v>
      </c>
      <c r="B19" s="5">
        <v>0</v>
      </c>
      <c r="C19" s="5">
        <v>0</v>
      </c>
      <c r="D19" s="5">
        <f>D18-SUM(D20:D24)-D33</f>
        <v>3.8991969559702966</v>
      </c>
      <c r="E19" s="5">
        <v>0</v>
      </c>
      <c r="F19" s="5">
        <v>0</v>
      </c>
      <c r="G19" s="5">
        <v>0</v>
      </c>
      <c r="H19" s="5">
        <f>-(H31+H20)-H24-H23</f>
        <v>9.4853437152111102</v>
      </c>
      <c r="I19" s="5">
        <v>0</v>
      </c>
      <c r="J19" s="5">
        <f t="shared" ref="J19:J24" si="2">SUM(B19:I19)</f>
        <v>13.384540671181407</v>
      </c>
    </row>
    <row r="20" spans="1:10" x14ac:dyDescent="0.25">
      <c r="A20" s="4" t="s">
        <v>41</v>
      </c>
      <c r="B20" s="5">
        <v>128.258038</v>
      </c>
      <c r="C20" s="5">
        <v>0</v>
      </c>
      <c r="D20" s="5">
        <v>196.26099080279448</v>
      </c>
      <c r="E20" s="5">
        <v>0</v>
      </c>
      <c r="F20" s="5">
        <f>F9</f>
        <v>15.885407222699914</v>
      </c>
      <c r="G20" s="5">
        <v>138.17506526739203</v>
      </c>
      <c r="H20" s="5">
        <f>-139.501642426483-F20</f>
        <v>-155.3870496491829</v>
      </c>
      <c r="I20" s="5">
        <v>-9.4030498710232155</v>
      </c>
      <c r="J20" s="5">
        <f t="shared" si="2"/>
        <v>313.78940177268032</v>
      </c>
    </row>
    <row r="21" spans="1:10" x14ac:dyDescent="0.25">
      <c r="A21" s="4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f t="shared" si="2"/>
        <v>0</v>
      </c>
    </row>
    <row r="22" spans="1:10" x14ac:dyDescent="0.25">
      <c r="A22" s="4" t="s">
        <v>26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f t="shared" si="2"/>
        <v>0</v>
      </c>
    </row>
    <row r="23" spans="1:10" x14ac:dyDescent="0.25">
      <c r="A23" s="4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1.6930420994312405</v>
      </c>
      <c r="I23" s="5">
        <v>0</v>
      </c>
      <c r="J23" s="5">
        <f t="shared" si="2"/>
        <v>1.6930420994312405</v>
      </c>
    </row>
    <row r="24" spans="1:10" x14ac:dyDescent="0.25">
      <c r="A24" s="4" t="s">
        <v>14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8">
        <v>18.349496446992109</v>
      </c>
      <c r="I24" s="5">
        <v>0.73028223761900168</v>
      </c>
      <c r="J24" s="5">
        <f t="shared" si="2"/>
        <v>19.07977868461111</v>
      </c>
    </row>
    <row r="25" spans="1:10" x14ac:dyDescent="0.25">
      <c r="A25" s="6" t="s">
        <v>4</v>
      </c>
      <c r="B25" s="7">
        <f>B19+B20+B21+B22+B23+B24</f>
        <v>128.258038</v>
      </c>
      <c r="C25" s="7">
        <f t="shared" ref="C25:J25" si="3">C19+C20+C21+C22+C23+C24</f>
        <v>0</v>
      </c>
      <c r="D25" s="7">
        <f t="shared" si="3"/>
        <v>200.16018775876478</v>
      </c>
      <c r="E25" s="7">
        <f t="shared" si="3"/>
        <v>0</v>
      </c>
      <c r="F25" s="7">
        <f t="shared" si="3"/>
        <v>15.885407222699914</v>
      </c>
      <c r="G25" s="7">
        <v>138.17506526739203</v>
      </c>
      <c r="H25" s="7">
        <f>H19+H20+H21+H22+H23+H24</f>
        <v>-125.85916738754844</v>
      </c>
      <c r="I25" s="7">
        <f t="shared" si="3"/>
        <v>-8.672767633404213</v>
      </c>
      <c r="J25" s="7">
        <f t="shared" si="3"/>
        <v>347.94676322790406</v>
      </c>
    </row>
    <row r="26" spans="1:10" x14ac:dyDescent="0.25">
      <c r="A26" s="4" t="s">
        <v>5</v>
      </c>
      <c r="B26" s="5">
        <v>0</v>
      </c>
      <c r="C26" s="5">
        <v>0</v>
      </c>
      <c r="D26" s="5">
        <v>5.9180070959155522</v>
      </c>
      <c r="E26" s="5">
        <v>0</v>
      </c>
      <c r="F26" s="5">
        <v>0</v>
      </c>
      <c r="G26" s="5">
        <v>7.3254363876688036</v>
      </c>
      <c r="H26" s="8">
        <v>11.20982909725374</v>
      </c>
      <c r="I26" s="5">
        <v>8.672767633404213</v>
      </c>
      <c r="J26" s="5">
        <f>SUM(B26:I26)</f>
        <v>33.126040214242309</v>
      </c>
    </row>
    <row r="27" spans="1:10" x14ac:dyDescent="0.25">
      <c r="A27" s="4" t="s">
        <v>6</v>
      </c>
      <c r="B27" s="5">
        <v>0</v>
      </c>
      <c r="C27" s="5">
        <v>0</v>
      </c>
      <c r="D27" s="5">
        <v>277.35336171812492</v>
      </c>
      <c r="E27" s="5">
        <v>0</v>
      </c>
      <c r="F27" s="5">
        <v>0</v>
      </c>
      <c r="G27" s="5">
        <v>0</v>
      </c>
      <c r="H27" s="8">
        <v>0</v>
      </c>
      <c r="I27" s="5">
        <v>0</v>
      </c>
      <c r="J27" s="5">
        <f>SUM(B27:I27)</f>
        <v>277.35336171812492</v>
      </c>
    </row>
    <row r="28" spans="1:10" x14ac:dyDescent="0.25">
      <c r="A28" s="4" t="s">
        <v>7</v>
      </c>
      <c r="B28" s="5">
        <v>0</v>
      </c>
      <c r="C28" s="5">
        <v>0</v>
      </c>
      <c r="D28" s="5">
        <v>6.9219271281169386</v>
      </c>
      <c r="E28" s="5">
        <v>0</v>
      </c>
      <c r="F28" s="5">
        <v>0</v>
      </c>
      <c r="G28" s="5">
        <v>16.257182003439379</v>
      </c>
      <c r="H28" s="8">
        <v>58.315188220120376</v>
      </c>
      <c r="I28" s="5">
        <v>0</v>
      </c>
      <c r="J28" s="5">
        <f>SUM(B28:I28)</f>
        <v>81.494297351676693</v>
      </c>
    </row>
    <row r="29" spans="1:10" x14ac:dyDescent="0.25">
      <c r="A29" s="4" t="s">
        <v>8</v>
      </c>
      <c r="B29" s="5">
        <v>0</v>
      </c>
      <c r="C29" s="5">
        <v>0</v>
      </c>
      <c r="D29" s="5">
        <v>6.9219271281169386</v>
      </c>
      <c r="E29" s="5">
        <v>0</v>
      </c>
      <c r="F29" s="5">
        <v>0</v>
      </c>
      <c r="G29" s="5">
        <v>5.9167999999999991E-2</v>
      </c>
      <c r="H29" s="8">
        <v>55.965415770166032</v>
      </c>
      <c r="I29" s="5">
        <v>0</v>
      </c>
      <c r="J29" s="5">
        <f>SUM(B29:I29)</f>
        <v>62.946510898282973</v>
      </c>
    </row>
    <row r="30" spans="1:10" x14ac:dyDescent="0.25">
      <c r="A30" s="4" t="s">
        <v>9</v>
      </c>
      <c r="B30" s="5">
        <v>0</v>
      </c>
      <c r="C30" s="5">
        <v>0</v>
      </c>
      <c r="D30" s="5">
        <v>10.320061179313559</v>
      </c>
      <c r="E30" s="5">
        <v>0</v>
      </c>
      <c r="F30" s="5">
        <v>0</v>
      </c>
      <c r="G30" s="5">
        <v>0</v>
      </c>
      <c r="H30" s="8">
        <v>0.36873430000829149</v>
      </c>
      <c r="I30" s="5">
        <v>0</v>
      </c>
      <c r="J30" s="5">
        <f>SUM(B30:I30)</f>
        <v>10.68879547932185</v>
      </c>
    </row>
    <row r="31" spans="1:10" x14ac:dyDescent="0.25">
      <c r="A31" s="9" t="s">
        <v>10</v>
      </c>
      <c r="B31" s="10">
        <f>B26+B27+B28+B29+B30</f>
        <v>0</v>
      </c>
      <c r="C31" s="10">
        <f t="shared" ref="C31:J31" si="4">C26+C27+C28+C29+C30</f>
        <v>0</v>
      </c>
      <c r="D31" s="10">
        <f t="shared" si="4"/>
        <v>307.43528424958782</v>
      </c>
      <c r="E31" s="10">
        <f t="shared" si="4"/>
        <v>0</v>
      </c>
      <c r="F31" s="10">
        <f t="shared" si="4"/>
        <v>0</v>
      </c>
      <c r="G31" s="10">
        <v>23.641786391108184</v>
      </c>
      <c r="H31" s="10">
        <f t="shared" si="4"/>
        <v>125.85916738754844</v>
      </c>
      <c r="I31" s="10">
        <f t="shared" si="4"/>
        <v>8.672767633404213</v>
      </c>
      <c r="J31" s="10">
        <f t="shared" si="4"/>
        <v>465.60900566164878</v>
      </c>
    </row>
    <row r="32" spans="1:10" x14ac:dyDescent="0.25">
      <c r="A32" s="9" t="s">
        <v>11</v>
      </c>
      <c r="B32" s="10">
        <v>0</v>
      </c>
      <c r="C32" s="10">
        <v>0</v>
      </c>
      <c r="D32" s="10">
        <v>10.768294905799999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>SUM(B32:I32)</f>
        <v>10.768294905799999</v>
      </c>
    </row>
    <row r="33" spans="1:10" x14ac:dyDescent="0.25">
      <c r="A33" s="6" t="s">
        <v>12</v>
      </c>
      <c r="B33" s="7">
        <f>B31+B32</f>
        <v>0</v>
      </c>
      <c r="C33" s="7">
        <f t="shared" ref="C33:J33" si="5">C31+C32</f>
        <v>0</v>
      </c>
      <c r="D33" s="7">
        <f t="shared" si="5"/>
        <v>318.20357915538784</v>
      </c>
      <c r="E33" s="7">
        <f t="shared" si="5"/>
        <v>0</v>
      </c>
      <c r="F33" s="7">
        <f t="shared" si="5"/>
        <v>0</v>
      </c>
      <c r="G33" s="7">
        <v>23.641786391108184</v>
      </c>
      <c r="H33" s="7">
        <f t="shared" si="5"/>
        <v>125.85916738754844</v>
      </c>
      <c r="I33" s="7">
        <f t="shared" si="5"/>
        <v>8.672767633404213</v>
      </c>
      <c r="J33" s="7">
        <f t="shared" si="5"/>
        <v>476.3773005674488</v>
      </c>
    </row>
    <row r="34" spans="1:10" x14ac:dyDescent="0.25">
      <c r="A34" s="4" t="s">
        <v>39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 t="s">
        <v>35</v>
      </c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 t="s">
        <v>29</v>
      </c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 t="s">
        <v>42</v>
      </c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60" x14ac:dyDescent="0.25">
      <c r="A40" s="6"/>
      <c r="B40" s="11" t="s">
        <v>16</v>
      </c>
      <c r="C40" s="11" t="s">
        <v>30</v>
      </c>
      <c r="D40" s="11" t="s">
        <v>31</v>
      </c>
      <c r="E40" s="11" t="s">
        <v>15</v>
      </c>
      <c r="F40" s="11" t="s">
        <v>32</v>
      </c>
      <c r="G40" s="11" t="s">
        <v>33</v>
      </c>
      <c r="H40" s="11" t="s">
        <v>21</v>
      </c>
      <c r="I40" s="11" t="s">
        <v>34</v>
      </c>
      <c r="J40" s="11" t="s">
        <v>22</v>
      </c>
    </row>
    <row r="41" spans="1:10" x14ac:dyDescent="0.25">
      <c r="A41" s="4" t="s">
        <v>0</v>
      </c>
      <c r="B41" s="5">
        <v>0</v>
      </c>
      <c r="C41" s="5">
        <v>0</v>
      </c>
      <c r="D41" s="5">
        <v>0</v>
      </c>
      <c r="E41" s="5">
        <v>0</v>
      </c>
      <c r="F41" s="5">
        <v>14.875408426483233</v>
      </c>
      <c r="G41" s="5">
        <v>158.04133962922251</v>
      </c>
      <c r="H41" s="5">
        <v>0</v>
      </c>
      <c r="I41" s="5">
        <v>0</v>
      </c>
      <c r="J41" s="5">
        <f>SUM(B41:I41)</f>
        <v>172.91674805570574</v>
      </c>
    </row>
    <row r="42" spans="1:10" x14ac:dyDescent="0.25">
      <c r="A42" s="4" t="s">
        <v>19</v>
      </c>
      <c r="B42" s="5">
        <v>0</v>
      </c>
      <c r="C42" s="5">
        <v>0</v>
      </c>
      <c r="D42" s="5">
        <v>0</v>
      </c>
      <c r="E42" s="5">
        <v>0</v>
      </c>
      <c r="F42" s="5">
        <v>3.5576096302665521</v>
      </c>
      <c r="G42" s="5">
        <v>0</v>
      </c>
      <c r="H42" s="5">
        <v>0</v>
      </c>
      <c r="I42" s="5">
        <v>0</v>
      </c>
      <c r="J42" s="5">
        <f t="shared" ref="J42:J44" si="6">SUM(B42:I42)</f>
        <v>3.5576096302665521</v>
      </c>
    </row>
    <row r="43" spans="1:10" x14ac:dyDescent="0.25">
      <c r="A43" s="4" t="s">
        <v>40</v>
      </c>
      <c r="B43" s="5">
        <v>0</v>
      </c>
      <c r="C43" s="5">
        <v>0</v>
      </c>
      <c r="D43" s="5">
        <v>0</v>
      </c>
      <c r="E43" s="5">
        <v>0</v>
      </c>
      <c r="F43" s="5">
        <v>3.8133276010318142</v>
      </c>
      <c r="G43" s="5">
        <v>0</v>
      </c>
      <c r="H43" s="5">
        <v>0</v>
      </c>
      <c r="I43" s="5">
        <v>0</v>
      </c>
      <c r="J43" s="5">
        <f t="shared" si="6"/>
        <v>3.8133276010318142</v>
      </c>
    </row>
    <row r="44" spans="1:10" x14ac:dyDescent="0.25">
      <c r="A44" s="4" t="s">
        <v>20</v>
      </c>
      <c r="B44" s="5">
        <v>0</v>
      </c>
      <c r="C44" s="5">
        <v>0</v>
      </c>
      <c r="D44" s="5">
        <v>0</v>
      </c>
      <c r="E44" s="5">
        <v>0</v>
      </c>
      <c r="F44" s="5">
        <v>7.504471195184867</v>
      </c>
      <c r="G44" s="5">
        <v>0</v>
      </c>
      <c r="H44" s="5">
        <v>0</v>
      </c>
      <c r="I44" s="5">
        <v>0</v>
      </c>
      <c r="J44" s="5">
        <f t="shared" si="6"/>
        <v>7.504471195184867</v>
      </c>
    </row>
    <row r="45" spans="1:10" x14ac:dyDescent="0.25">
      <c r="A45" s="4" t="s">
        <v>1</v>
      </c>
      <c r="B45" s="5">
        <v>147.86362499999998</v>
      </c>
      <c r="C45" s="5">
        <v>0</v>
      </c>
      <c r="D45" s="5">
        <v>664.06550701639992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f>SUM(B45:I45)</f>
        <v>811.92913201639988</v>
      </c>
    </row>
    <row r="46" spans="1:10" x14ac:dyDescent="0.25">
      <c r="A46" s="4" t="s">
        <v>2</v>
      </c>
      <c r="B46" s="5">
        <v>0</v>
      </c>
      <c r="C46" s="5">
        <v>0</v>
      </c>
      <c r="D46" s="5">
        <v>-74.308731644400012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f>SUM(B46:I46)</f>
        <v>-74.308731644400012</v>
      </c>
    </row>
    <row r="47" spans="1:10" x14ac:dyDescent="0.25">
      <c r="A47" s="4" t="s">
        <v>17</v>
      </c>
      <c r="B47" s="5">
        <v>0</v>
      </c>
      <c r="C47" s="5">
        <v>0</v>
      </c>
      <c r="D47" s="5">
        <v>-1.9795888000000001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f>SUM(B47:I47)</f>
        <v>-1.9795888000000001</v>
      </c>
    </row>
    <row r="48" spans="1:10" x14ac:dyDescent="0.25">
      <c r="A48" s="4" t="s">
        <v>18</v>
      </c>
      <c r="B48" s="5">
        <v>0</v>
      </c>
      <c r="C48" s="5">
        <v>0</v>
      </c>
      <c r="D48" s="5">
        <v>-128.81455599999998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f>SUM(B48:I48)</f>
        <v>-128.81455599999998</v>
      </c>
    </row>
    <row r="49" spans="1:10" x14ac:dyDescent="0.25">
      <c r="A49" s="4" t="s">
        <v>23</v>
      </c>
      <c r="B49" s="5">
        <v>-3.4874459999999914</v>
      </c>
      <c r="C49" s="5">
        <v>0</v>
      </c>
      <c r="D49" s="5">
        <v>5.6595950904000007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f>SUM(B49:I49)</f>
        <v>2.1721490904000094</v>
      </c>
    </row>
    <row r="50" spans="1:10" x14ac:dyDescent="0.25">
      <c r="A50" s="6" t="s">
        <v>24</v>
      </c>
      <c r="B50" s="7">
        <f t="shared" ref="B50:J50" si="7">B41+B45+B46+B47+B48+B49</f>
        <v>144.37617899999998</v>
      </c>
      <c r="C50" s="7">
        <f t="shared" si="7"/>
        <v>0</v>
      </c>
      <c r="D50" s="7">
        <f t="shared" si="7"/>
        <v>464.6222256623999</v>
      </c>
      <c r="E50" s="7">
        <f t="shared" si="7"/>
        <v>0</v>
      </c>
      <c r="F50" s="7">
        <f t="shared" si="7"/>
        <v>14.875408426483233</v>
      </c>
      <c r="G50" s="7">
        <v>158.04133962922251</v>
      </c>
      <c r="H50" s="7">
        <f t="shared" si="7"/>
        <v>0</v>
      </c>
      <c r="I50" s="7">
        <f t="shared" si="7"/>
        <v>0</v>
      </c>
      <c r="J50" s="7">
        <f t="shared" si="7"/>
        <v>781.91515271810556</v>
      </c>
    </row>
    <row r="51" spans="1:10" x14ac:dyDescent="0.25">
      <c r="A51" s="4" t="s">
        <v>3</v>
      </c>
      <c r="B51" s="5">
        <v>0</v>
      </c>
      <c r="C51" s="5">
        <v>0</v>
      </c>
      <c r="D51" s="5">
        <v>-37.285654705350112</v>
      </c>
      <c r="E51" s="5">
        <v>0</v>
      </c>
      <c r="F51" s="5">
        <v>0</v>
      </c>
      <c r="G51" s="5">
        <v>0</v>
      </c>
      <c r="H51" s="5">
        <f>-(H63+H52)-H56-H55</f>
        <v>22.009029804813153</v>
      </c>
      <c r="I51" s="5">
        <v>0</v>
      </c>
      <c r="J51" s="5">
        <f t="shared" ref="J51:J56" si="8">SUM(B51:I51)</f>
        <v>-15.276624900536959</v>
      </c>
    </row>
    <row r="52" spans="1:10" x14ac:dyDescent="0.25">
      <c r="A52" s="4" t="s">
        <v>41</v>
      </c>
      <c r="B52" s="5">
        <v>144.37617899999998</v>
      </c>
      <c r="C52" s="5">
        <v>0</v>
      </c>
      <c r="D52" s="5">
        <v>184.04836911195002</v>
      </c>
      <c r="E52" s="5">
        <v>0</v>
      </c>
      <c r="F52" s="5">
        <v>14.875408426483233</v>
      </c>
      <c r="G52" s="5">
        <v>135.44837562750283</v>
      </c>
      <c r="H52" s="5">
        <f>-152.8852-F52</f>
        <v>-167.76060842648323</v>
      </c>
      <c r="I52" s="5">
        <v>-9.45029234737747</v>
      </c>
      <c r="J52" s="5">
        <f t="shared" si="8"/>
        <v>301.53743139207535</v>
      </c>
    </row>
    <row r="53" spans="1:10" x14ac:dyDescent="0.25">
      <c r="A53" s="4" t="s">
        <v>25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f t="shared" si="8"/>
        <v>0</v>
      </c>
    </row>
    <row r="54" spans="1:10" x14ac:dyDescent="0.25">
      <c r="A54" s="4" t="s">
        <v>26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f t="shared" si="8"/>
        <v>0</v>
      </c>
    </row>
    <row r="55" spans="1:10" x14ac:dyDescent="0.25">
      <c r="A55" s="4" t="s">
        <v>13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1.9120893427706087</v>
      </c>
      <c r="I55" s="5">
        <v>0</v>
      </c>
      <c r="J55" s="5">
        <f t="shared" si="8"/>
        <v>1.9120893427706087</v>
      </c>
    </row>
    <row r="56" spans="1:10" x14ac:dyDescent="0.25">
      <c r="A56" s="4" t="s">
        <v>14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8">
        <v>18.186796571872808</v>
      </c>
      <c r="I56" s="5">
        <v>0.69657003075720358</v>
      </c>
      <c r="J56" s="5">
        <f t="shared" si="8"/>
        <v>18.883366602630012</v>
      </c>
    </row>
    <row r="57" spans="1:10" x14ac:dyDescent="0.25">
      <c r="A57" s="6" t="s">
        <v>4</v>
      </c>
      <c r="B57" s="7">
        <f>B51+B52+B53+B54+B55+B56</f>
        <v>144.37617899999998</v>
      </c>
      <c r="C57" s="7">
        <f t="shared" ref="C57:J57" si="9">C51+C52+C53+C54+C55+C56</f>
        <v>0</v>
      </c>
      <c r="D57" s="7">
        <f t="shared" si="9"/>
        <v>146.76271440659991</v>
      </c>
      <c r="E57" s="7">
        <f t="shared" si="9"/>
        <v>0</v>
      </c>
      <c r="F57" s="7">
        <f t="shared" si="9"/>
        <v>14.875408426483233</v>
      </c>
      <c r="G57" s="7">
        <v>135.44837562750283</v>
      </c>
      <c r="H57" s="7">
        <f t="shared" si="9"/>
        <v>-125.65269270702669</v>
      </c>
      <c r="I57" s="7">
        <f t="shared" si="9"/>
        <v>-8.7537223166202658</v>
      </c>
      <c r="J57" s="7">
        <f t="shared" si="9"/>
        <v>307.05626243693905</v>
      </c>
    </row>
    <row r="58" spans="1:10" x14ac:dyDescent="0.25">
      <c r="A58" s="4" t="s">
        <v>5</v>
      </c>
      <c r="B58" s="5">
        <v>0</v>
      </c>
      <c r="C58" s="5">
        <v>0</v>
      </c>
      <c r="D58" s="5">
        <v>18.748943650000001</v>
      </c>
      <c r="E58" s="5">
        <v>0</v>
      </c>
      <c r="F58" s="5">
        <v>0</v>
      </c>
      <c r="G58" s="5">
        <v>8.2558179999999997</v>
      </c>
      <c r="H58" s="8">
        <v>9.7283346978610492</v>
      </c>
      <c r="I58" s="5">
        <v>8.7537223166202658</v>
      </c>
      <c r="J58" s="5">
        <f>SUM(B58:I58)</f>
        <v>45.486818664481319</v>
      </c>
    </row>
    <row r="59" spans="1:10" x14ac:dyDescent="0.25">
      <c r="A59" s="4" t="s">
        <v>6</v>
      </c>
      <c r="B59" s="5">
        <v>0</v>
      </c>
      <c r="C59" s="5">
        <v>0</v>
      </c>
      <c r="D59" s="5">
        <v>267.03376389999994</v>
      </c>
      <c r="E59" s="5">
        <v>0</v>
      </c>
      <c r="F59" s="5">
        <v>0</v>
      </c>
      <c r="G59" s="5">
        <v>0</v>
      </c>
      <c r="H59" s="8">
        <v>0</v>
      </c>
      <c r="I59" s="5">
        <v>0</v>
      </c>
      <c r="J59" s="5">
        <f>SUM(B59:I59)</f>
        <v>267.03376389999994</v>
      </c>
    </row>
    <row r="60" spans="1:10" x14ac:dyDescent="0.25">
      <c r="A60" s="4" t="s">
        <v>7</v>
      </c>
      <c r="B60" s="5">
        <v>0</v>
      </c>
      <c r="C60" s="5">
        <v>0</v>
      </c>
      <c r="D60" s="5">
        <v>12.449449899999999</v>
      </c>
      <c r="E60" s="5">
        <v>0</v>
      </c>
      <c r="F60" s="5">
        <v>0</v>
      </c>
      <c r="G60" s="5">
        <v>14.27737600171969</v>
      </c>
      <c r="H60" s="8">
        <v>59.57771616509028</v>
      </c>
      <c r="I60" s="5">
        <v>0</v>
      </c>
      <c r="J60" s="5">
        <f>SUM(B60:I60)</f>
        <v>86.304542066809972</v>
      </c>
    </row>
    <row r="61" spans="1:10" x14ac:dyDescent="0.25">
      <c r="A61" s="4" t="s">
        <v>8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5.976999999999999E-2</v>
      </c>
      <c r="H61" s="8">
        <v>55.987454462038947</v>
      </c>
      <c r="I61" s="5">
        <v>0</v>
      </c>
      <c r="J61" s="5">
        <f>SUM(B61:I61)</f>
        <v>56.047224462038947</v>
      </c>
    </row>
    <row r="62" spans="1:10" x14ac:dyDescent="0.25">
      <c r="A62" s="4" t="s">
        <v>9</v>
      </c>
      <c r="B62" s="5">
        <v>0</v>
      </c>
      <c r="C62" s="5">
        <v>0</v>
      </c>
      <c r="D62" s="5">
        <v>8.8590589000000008</v>
      </c>
      <c r="E62" s="5">
        <v>0</v>
      </c>
      <c r="F62" s="5">
        <v>0</v>
      </c>
      <c r="G62" s="5">
        <v>0</v>
      </c>
      <c r="H62" s="8">
        <v>0.35918738203639378</v>
      </c>
      <c r="I62" s="5">
        <v>0</v>
      </c>
      <c r="J62" s="5">
        <f>SUM(B62:I62)</f>
        <v>9.2182462820363948</v>
      </c>
    </row>
    <row r="63" spans="1:10" x14ac:dyDescent="0.25">
      <c r="A63" s="9" t="s">
        <v>10</v>
      </c>
      <c r="B63" s="10">
        <f>B58+B59+B60+B61+B62</f>
        <v>0</v>
      </c>
      <c r="C63" s="10">
        <f t="shared" ref="C63:J63" si="10">C58+C59+C60+C61+C62</f>
        <v>0</v>
      </c>
      <c r="D63" s="10">
        <f t="shared" si="10"/>
        <v>307.09121634999991</v>
      </c>
      <c r="E63" s="10">
        <f t="shared" si="10"/>
        <v>0</v>
      </c>
      <c r="F63" s="10">
        <f t="shared" si="10"/>
        <v>0</v>
      </c>
      <c r="G63" s="10">
        <v>22.59296400171969</v>
      </c>
      <c r="H63" s="10">
        <f t="shared" si="10"/>
        <v>125.65269270702666</v>
      </c>
      <c r="I63" s="10">
        <f t="shared" si="10"/>
        <v>8.7537223166202658</v>
      </c>
      <c r="J63" s="10">
        <f t="shared" si="10"/>
        <v>464.0905953753666</v>
      </c>
    </row>
    <row r="64" spans="1:10" x14ac:dyDescent="0.25">
      <c r="A64" s="9" t="s">
        <v>11</v>
      </c>
      <c r="B64" s="10">
        <v>0</v>
      </c>
      <c r="C64" s="10">
        <v>0</v>
      </c>
      <c r="D64" s="10">
        <v>10.768294905799999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f>SUM(B64:I64)</f>
        <v>10.768294905799999</v>
      </c>
    </row>
    <row r="65" spans="1:10" x14ac:dyDescent="0.25">
      <c r="A65" s="6" t="s">
        <v>12</v>
      </c>
      <c r="B65" s="7">
        <f>B63+B64</f>
        <v>0</v>
      </c>
      <c r="C65" s="7">
        <f t="shared" ref="C65:J65" si="11">C63+C64</f>
        <v>0</v>
      </c>
      <c r="D65" s="7">
        <f t="shared" si="11"/>
        <v>317.85951125579993</v>
      </c>
      <c r="E65" s="7">
        <f t="shared" si="11"/>
        <v>0</v>
      </c>
      <c r="F65" s="7">
        <f t="shared" si="11"/>
        <v>0</v>
      </c>
      <c r="G65" s="7">
        <v>22.59296400171969</v>
      </c>
      <c r="H65" s="7">
        <f t="shared" si="11"/>
        <v>125.65269270702666</v>
      </c>
      <c r="I65" s="7">
        <f t="shared" si="11"/>
        <v>8.7537223166202658</v>
      </c>
      <c r="J65" s="7">
        <f t="shared" si="11"/>
        <v>474.85889028116662</v>
      </c>
    </row>
    <row r="66" spans="1:10" x14ac:dyDescent="0.25">
      <c r="A66" s="4" t="s">
        <v>39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 t="s">
        <v>28</v>
      </c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 t="s">
        <v>29</v>
      </c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 t="s">
        <v>42</v>
      </c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60" x14ac:dyDescent="0.25">
      <c r="A72" s="6"/>
      <c r="B72" s="11" t="s">
        <v>16</v>
      </c>
      <c r="C72" s="11" t="s">
        <v>30</v>
      </c>
      <c r="D72" s="11" t="s">
        <v>31</v>
      </c>
      <c r="E72" s="11" t="s">
        <v>15</v>
      </c>
      <c r="F72" s="11" t="s">
        <v>32</v>
      </c>
      <c r="G72" s="11" t="s">
        <v>33</v>
      </c>
      <c r="H72" s="11" t="s">
        <v>21</v>
      </c>
      <c r="I72" s="11" t="s">
        <v>34</v>
      </c>
      <c r="J72" s="11" t="s">
        <v>22</v>
      </c>
    </row>
    <row r="73" spans="1:10" x14ac:dyDescent="0.25">
      <c r="A73" s="4" t="s">
        <v>0</v>
      </c>
      <c r="B73" s="5">
        <v>0</v>
      </c>
      <c r="C73" s="5">
        <v>0</v>
      </c>
      <c r="D73" s="5">
        <v>0</v>
      </c>
      <c r="E73" s="5">
        <v>0</v>
      </c>
      <c r="F73" s="5">
        <v>14.562768701633708</v>
      </c>
      <c r="G73" s="5">
        <v>159.43212938288866</v>
      </c>
      <c r="H73" s="5">
        <v>0</v>
      </c>
      <c r="I73" s="5">
        <v>0</v>
      </c>
      <c r="J73" s="5">
        <f>SUM(B73:I73)</f>
        <v>173.99489808452236</v>
      </c>
    </row>
    <row r="74" spans="1:10" x14ac:dyDescent="0.25">
      <c r="A74" s="4" t="s">
        <v>19</v>
      </c>
      <c r="B74" s="5">
        <v>0</v>
      </c>
      <c r="C74" s="5">
        <v>0</v>
      </c>
      <c r="D74" s="5">
        <v>0</v>
      </c>
      <c r="E74" s="5">
        <v>0</v>
      </c>
      <c r="F74" s="5">
        <v>3.2918314703353393</v>
      </c>
      <c r="G74" s="5">
        <v>0</v>
      </c>
      <c r="H74" s="5">
        <v>0</v>
      </c>
      <c r="I74" s="5">
        <v>0</v>
      </c>
      <c r="J74" s="5">
        <f t="shared" ref="J74:J76" si="12">SUM(B74:I74)</f>
        <v>3.2918314703353393</v>
      </c>
    </row>
    <row r="75" spans="1:10" x14ac:dyDescent="0.25">
      <c r="A75" s="4" t="s">
        <v>40</v>
      </c>
      <c r="B75" s="5">
        <v>0</v>
      </c>
      <c r="C75" s="5">
        <v>0</v>
      </c>
      <c r="D75" s="5">
        <v>0</v>
      </c>
      <c r="E75" s="5">
        <v>0</v>
      </c>
      <c r="F75" s="5">
        <v>3.6977644024075667</v>
      </c>
      <c r="G75" s="5">
        <v>0</v>
      </c>
      <c r="H75" s="5">
        <v>0</v>
      </c>
      <c r="I75" s="5">
        <v>0</v>
      </c>
      <c r="J75" s="5">
        <f t="shared" si="12"/>
        <v>3.6977644024075667</v>
      </c>
    </row>
    <row r="76" spans="1:10" x14ac:dyDescent="0.25">
      <c r="A76" s="4" t="s">
        <v>20</v>
      </c>
      <c r="B76" s="5">
        <v>0</v>
      </c>
      <c r="C76" s="5">
        <v>0</v>
      </c>
      <c r="D76" s="5">
        <v>0</v>
      </c>
      <c r="E76" s="5">
        <v>0</v>
      </c>
      <c r="F76" s="5">
        <v>7.5731728288908009</v>
      </c>
      <c r="G76" s="5">
        <v>0</v>
      </c>
      <c r="H76" s="5">
        <v>0</v>
      </c>
      <c r="I76" s="5">
        <v>0</v>
      </c>
      <c r="J76" s="5">
        <f t="shared" si="12"/>
        <v>7.5731728288908009</v>
      </c>
    </row>
    <row r="77" spans="1:10" x14ac:dyDescent="0.25">
      <c r="A77" s="4" t="s">
        <v>1</v>
      </c>
      <c r="B77" s="5">
        <v>160.24362500000001</v>
      </c>
      <c r="C77" s="5">
        <v>0</v>
      </c>
      <c r="D77" s="5">
        <v>540.60420721006847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f>SUM(B77:I77)</f>
        <v>700.84783221006842</v>
      </c>
    </row>
    <row r="78" spans="1:10" x14ac:dyDescent="0.25">
      <c r="A78" s="4" t="s">
        <v>2</v>
      </c>
      <c r="B78" s="5">
        <v>0</v>
      </c>
      <c r="C78" s="5">
        <v>0</v>
      </c>
      <c r="D78" s="5">
        <v>-10.215835700525671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f>SUM(B78:I78)</f>
        <v>-10.215835700525671</v>
      </c>
    </row>
    <row r="79" spans="1:10" x14ac:dyDescent="0.25">
      <c r="A79" s="4" t="s">
        <v>17</v>
      </c>
      <c r="B79" s="5">
        <v>0</v>
      </c>
      <c r="C79" s="5">
        <v>0</v>
      </c>
      <c r="D79" s="5">
        <v>-1.823522256755348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f>SUM(B79:I79)</f>
        <v>-1.823522256755348</v>
      </c>
    </row>
    <row r="80" spans="1:10" x14ac:dyDescent="0.25">
      <c r="A80" s="4" t="s">
        <v>18</v>
      </c>
      <c r="B80" s="5">
        <v>0</v>
      </c>
      <c r="C80" s="5">
        <v>0</v>
      </c>
      <c r="D80" s="5">
        <v>-118.65909216098721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f>SUM(B80:I80)</f>
        <v>-118.65909216098721</v>
      </c>
    </row>
    <row r="81" spans="1:10" x14ac:dyDescent="0.25">
      <c r="A81" s="4" t="s">
        <v>23</v>
      </c>
      <c r="B81" s="5">
        <v>-8.4548393102855073</v>
      </c>
      <c r="C81" s="5">
        <v>0</v>
      </c>
      <c r="D81" s="5">
        <v>20.871099636636259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f>SUM(B81:I81)</f>
        <v>12.416260326350752</v>
      </c>
    </row>
    <row r="82" spans="1:10" x14ac:dyDescent="0.25">
      <c r="A82" s="6" t="s">
        <v>24</v>
      </c>
      <c r="B82" s="7">
        <f t="shared" ref="B82:J82" si="13">B73+B77+B78+B79+B80+B81</f>
        <v>151.7887856897145</v>
      </c>
      <c r="C82" s="7">
        <f t="shared" si="13"/>
        <v>0</v>
      </c>
      <c r="D82" s="7">
        <f t="shared" si="13"/>
        <v>430.77685672843648</v>
      </c>
      <c r="E82" s="7">
        <f t="shared" si="13"/>
        <v>0</v>
      </c>
      <c r="F82" s="7">
        <f t="shared" si="13"/>
        <v>14.562768701633708</v>
      </c>
      <c r="G82" s="7">
        <v>159.43212938288866</v>
      </c>
      <c r="H82" s="7">
        <f t="shared" si="13"/>
        <v>0</v>
      </c>
      <c r="I82" s="7">
        <f t="shared" si="13"/>
        <v>0</v>
      </c>
      <c r="J82" s="7">
        <f t="shared" si="13"/>
        <v>756.56054050267323</v>
      </c>
    </row>
    <row r="83" spans="1:10" x14ac:dyDescent="0.25">
      <c r="A83" s="4" t="s">
        <v>3</v>
      </c>
      <c r="B83" s="5">
        <v>0</v>
      </c>
      <c r="C83" s="5">
        <v>0</v>
      </c>
      <c r="D83" s="5">
        <v>-121.53402516537216</v>
      </c>
      <c r="E83" s="5">
        <v>0</v>
      </c>
      <c r="F83" s="5">
        <v>0</v>
      </c>
      <c r="G83" s="5">
        <v>0</v>
      </c>
      <c r="H83" s="5">
        <f>-(H95+H84)-H88-H87</f>
        <v>28.137613074774372</v>
      </c>
      <c r="I83" s="5">
        <v>0</v>
      </c>
      <c r="J83" s="5">
        <f t="shared" ref="J83:J88" si="14">SUM(B83:I83)</f>
        <v>-93.396412090597778</v>
      </c>
    </row>
    <row r="84" spans="1:10" x14ac:dyDescent="0.25">
      <c r="A84" s="4" t="s">
        <v>41</v>
      </c>
      <c r="B84" s="5">
        <v>151.7887856897145</v>
      </c>
      <c r="C84" s="5">
        <v>0</v>
      </c>
      <c r="D84" s="5">
        <v>184.42875250211998</v>
      </c>
      <c r="E84" s="5">
        <v>0</v>
      </c>
      <c r="F84" s="5">
        <v>14.562768701633708</v>
      </c>
      <c r="G84" s="5">
        <v>139.38934738632804</v>
      </c>
      <c r="H84" s="5">
        <f>-163.9096-F84</f>
        <v>-178.47236870163371</v>
      </c>
      <c r="I84" s="5">
        <v>-17.1069647463457</v>
      </c>
      <c r="J84" s="5">
        <f t="shared" si="14"/>
        <v>294.59032083181688</v>
      </c>
    </row>
    <row r="85" spans="1:10" x14ac:dyDescent="0.25">
      <c r="A85" s="4" t="s">
        <v>25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f t="shared" si="14"/>
        <v>0</v>
      </c>
    </row>
    <row r="86" spans="1:10" x14ac:dyDescent="0.25">
      <c r="A86" s="4" t="s">
        <v>26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f t="shared" si="14"/>
        <v>0</v>
      </c>
    </row>
    <row r="87" spans="1:10" x14ac:dyDescent="0.25">
      <c r="A87" s="4" t="s">
        <v>13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0.667147992915604</v>
      </c>
      <c r="I87" s="5">
        <v>0</v>
      </c>
      <c r="J87" s="5">
        <f t="shared" si="14"/>
        <v>0.667147992915604</v>
      </c>
    </row>
    <row r="88" spans="1:10" x14ac:dyDescent="0.25">
      <c r="A88" s="4" t="s">
        <v>14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8">
        <v>19.569712515957068</v>
      </c>
      <c r="I88" s="5">
        <v>1.3019617576156781</v>
      </c>
      <c r="J88" s="5">
        <f t="shared" si="14"/>
        <v>20.871674273572747</v>
      </c>
    </row>
    <row r="89" spans="1:10" x14ac:dyDescent="0.25">
      <c r="A89" s="6" t="s">
        <v>4</v>
      </c>
      <c r="B89" s="7">
        <f>B83+B84+B85+B86+B87+B88</f>
        <v>151.7887856897145</v>
      </c>
      <c r="C89" s="7">
        <f t="shared" ref="C89" si="15">C83+C84+C85+C86+C87+C88</f>
        <v>0</v>
      </c>
      <c r="D89" s="7">
        <f t="shared" ref="D89" si="16">D83+D84+D85+D86+D87+D88</f>
        <v>62.89472733674782</v>
      </c>
      <c r="E89" s="7">
        <f t="shared" ref="E89" si="17">E83+E84+E85+E86+E87+E88</f>
        <v>0</v>
      </c>
      <c r="F89" s="7">
        <f t="shared" ref="F89" si="18">F83+F84+F85+F86+F87+F88</f>
        <v>14.562768701633708</v>
      </c>
      <c r="G89" s="7">
        <v>139.38934738632804</v>
      </c>
      <c r="H89" s="7">
        <f t="shared" ref="H89" si="19">H83+H84+H85+H86+H87+H88</f>
        <v>-130.09789511798667</v>
      </c>
      <c r="I89" s="7">
        <f t="shared" ref="I89" si="20">I83+I84+I85+I86+I87+I88</f>
        <v>-15.805002988730021</v>
      </c>
      <c r="J89" s="7">
        <f t="shared" ref="J89" si="21">J83+J84+J85+J86+J87+J88</f>
        <v>222.73273100770746</v>
      </c>
    </row>
    <row r="90" spans="1:10" x14ac:dyDescent="0.25">
      <c r="A90" s="4" t="s">
        <v>5</v>
      </c>
      <c r="B90" s="5">
        <v>0</v>
      </c>
      <c r="C90" s="5">
        <v>0</v>
      </c>
      <c r="D90" s="5">
        <v>21.891854806938181</v>
      </c>
      <c r="E90" s="5">
        <v>0</v>
      </c>
      <c r="F90" s="5">
        <v>0</v>
      </c>
      <c r="G90" s="5">
        <v>8.9115439999999992</v>
      </c>
      <c r="H90" s="8">
        <v>6.923063260934347</v>
      </c>
      <c r="I90" s="5">
        <v>15.805002988729978</v>
      </c>
      <c r="J90" s="5">
        <f>SUM(B90:I90)</f>
        <v>53.531465056602499</v>
      </c>
    </row>
    <row r="91" spans="1:10" x14ac:dyDescent="0.25">
      <c r="A91" s="4" t="s">
        <v>6</v>
      </c>
      <c r="B91" s="5">
        <v>0</v>
      </c>
      <c r="C91" s="5">
        <v>0</v>
      </c>
      <c r="D91" s="5">
        <v>230.93996263809376</v>
      </c>
      <c r="E91" s="5">
        <v>0</v>
      </c>
      <c r="F91" s="5">
        <v>0</v>
      </c>
      <c r="G91" s="5">
        <v>0</v>
      </c>
      <c r="H91" s="8">
        <v>0</v>
      </c>
      <c r="I91" s="5">
        <v>0</v>
      </c>
      <c r="J91" s="5">
        <f>SUM(B91:I91)</f>
        <v>230.93996263809376</v>
      </c>
    </row>
    <row r="92" spans="1:10" x14ac:dyDescent="0.25">
      <c r="A92" s="4" t="s">
        <v>7</v>
      </c>
      <c r="B92" s="5">
        <v>0</v>
      </c>
      <c r="C92" s="5">
        <v>0</v>
      </c>
      <c r="D92" s="5">
        <v>14.434404707359192</v>
      </c>
      <c r="E92" s="5">
        <v>0</v>
      </c>
      <c r="F92" s="5">
        <v>0</v>
      </c>
      <c r="G92" s="5">
        <v>11.071037996560618</v>
      </c>
      <c r="H92" s="8">
        <v>61.438261472038931</v>
      </c>
      <c r="I92" s="5">
        <v>0</v>
      </c>
      <c r="J92" s="5">
        <f>SUM(B92:I92)</f>
        <v>86.943704175958743</v>
      </c>
    </row>
    <row r="93" spans="1:10" x14ac:dyDescent="0.25">
      <c r="A93" s="4" t="s">
        <v>8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6.0200000000000004E-2</v>
      </c>
      <c r="H93" s="8">
        <v>61.508043049838705</v>
      </c>
      <c r="I93" s="5">
        <v>0</v>
      </c>
      <c r="J93" s="5">
        <f>SUM(B93:I93)</f>
        <v>61.568243049838706</v>
      </c>
    </row>
    <row r="94" spans="1:10" x14ac:dyDescent="0.25">
      <c r="A94" s="4" t="s">
        <v>9</v>
      </c>
      <c r="B94" s="5">
        <v>0</v>
      </c>
      <c r="C94" s="5">
        <v>0</v>
      </c>
      <c r="D94" s="5">
        <v>-18.899550950215446</v>
      </c>
      <c r="E94" s="5">
        <v>0</v>
      </c>
      <c r="F94" s="5">
        <v>0</v>
      </c>
      <c r="G94" s="5">
        <v>0</v>
      </c>
      <c r="H94" s="8">
        <v>0.22852733517468118</v>
      </c>
      <c r="I94" s="5">
        <v>0</v>
      </c>
      <c r="J94" s="5">
        <f>SUM(B94:I94)</f>
        <v>-18.671023615040763</v>
      </c>
    </row>
    <row r="95" spans="1:10" x14ac:dyDescent="0.25">
      <c r="A95" s="9" t="s">
        <v>10</v>
      </c>
      <c r="B95" s="10">
        <f>B90+B91+B92+B93+B94</f>
        <v>0</v>
      </c>
      <c r="C95" s="10">
        <f t="shared" ref="C95" si="22">C90+C91+C92+C93+C94</f>
        <v>0</v>
      </c>
      <c r="D95" s="10">
        <f t="shared" ref="D95" si="23">D90+D91+D92+D93+D94</f>
        <v>248.3666712021757</v>
      </c>
      <c r="E95" s="10">
        <f t="shared" ref="E95" si="24">E90+E91+E92+E93+E94</f>
        <v>0</v>
      </c>
      <c r="F95" s="10">
        <f t="shared" ref="F95" si="25">F90+F91+F92+F93+F94</f>
        <v>0</v>
      </c>
      <c r="G95" s="10">
        <v>20.04278199656062</v>
      </c>
      <c r="H95" s="10">
        <f t="shared" ref="H95" si="26">H90+H91+H92+H93+H94</f>
        <v>130.09789511798667</v>
      </c>
      <c r="I95" s="10">
        <f t="shared" ref="I95" si="27">I90+I91+I92+I93+I94</f>
        <v>15.805002988729978</v>
      </c>
      <c r="J95" s="10">
        <f t="shared" ref="J95" si="28">J90+J91+J92+J93+J94</f>
        <v>414.31235130545298</v>
      </c>
    </row>
    <row r="96" spans="1:10" x14ac:dyDescent="0.25">
      <c r="A96" s="9" t="s">
        <v>11</v>
      </c>
      <c r="B96" s="10">
        <v>0</v>
      </c>
      <c r="C96" s="10">
        <v>0</v>
      </c>
      <c r="D96" s="10">
        <v>9.3127909628413388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f>SUM(B96:I96)</f>
        <v>9.3127909628413388</v>
      </c>
    </row>
    <row r="97" spans="1:10" x14ac:dyDescent="0.25">
      <c r="A97" s="6" t="s">
        <v>12</v>
      </c>
      <c r="B97" s="7">
        <f>B95+B96</f>
        <v>0</v>
      </c>
      <c r="C97" s="7">
        <f t="shared" ref="C97" si="29">C95+C96</f>
        <v>0</v>
      </c>
      <c r="D97" s="7">
        <f t="shared" ref="D97" si="30">D95+D96</f>
        <v>257.67946216501701</v>
      </c>
      <c r="E97" s="7">
        <f t="shared" ref="E97" si="31">E95+E96</f>
        <v>0</v>
      </c>
      <c r="F97" s="7">
        <f t="shared" ref="F97" si="32">F95+F96</f>
        <v>0</v>
      </c>
      <c r="G97" s="7">
        <v>20.04278199656062</v>
      </c>
      <c r="H97" s="7">
        <f t="shared" ref="H97" si="33">H95+H96</f>
        <v>130.09789511798667</v>
      </c>
      <c r="I97" s="7">
        <f t="shared" ref="I97" si="34">I95+I96</f>
        <v>15.805002988729978</v>
      </c>
      <c r="J97" s="7">
        <f t="shared" ref="J97" si="35">J95+J96</f>
        <v>423.62514226829433</v>
      </c>
    </row>
    <row r="98" spans="1:10" x14ac:dyDescent="0.25">
      <c r="A98" s="4" t="s">
        <v>39</v>
      </c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 t="s">
        <v>36</v>
      </c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 t="s">
        <v>29</v>
      </c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 t="s">
        <v>42</v>
      </c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60" x14ac:dyDescent="0.25">
      <c r="A104" s="6"/>
      <c r="B104" s="11" t="s">
        <v>16</v>
      </c>
      <c r="C104" s="11" t="s">
        <v>30</v>
      </c>
      <c r="D104" s="11" t="s">
        <v>31</v>
      </c>
      <c r="E104" s="11" t="s">
        <v>15</v>
      </c>
      <c r="F104" s="11" t="s">
        <v>32</v>
      </c>
      <c r="G104" s="11" t="s">
        <v>33</v>
      </c>
      <c r="H104" s="11" t="s">
        <v>21</v>
      </c>
      <c r="I104" s="11" t="s">
        <v>34</v>
      </c>
      <c r="J104" s="11" t="s">
        <v>22</v>
      </c>
    </row>
    <row r="105" spans="1:10" x14ac:dyDescent="0.25">
      <c r="A105" s="4" t="s">
        <v>0</v>
      </c>
      <c r="B105" s="5">
        <v>0</v>
      </c>
      <c r="C105" s="5">
        <v>0</v>
      </c>
      <c r="D105" s="5">
        <v>0</v>
      </c>
      <c r="E105" s="5">
        <v>0</v>
      </c>
      <c r="F105" s="5">
        <v>12.643938091143596</v>
      </c>
      <c r="G105" s="5">
        <v>122.1563843888726</v>
      </c>
      <c r="H105" s="5">
        <v>0</v>
      </c>
      <c r="I105" s="5">
        <v>0</v>
      </c>
      <c r="J105" s="5">
        <f>SUM(B105:I105)</f>
        <v>134.80032248001618</v>
      </c>
    </row>
    <row r="106" spans="1:10" x14ac:dyDescent="0.25">
      <c r="A106" s="4" t="s">
        <v>19</v>
      </c>
      <c r="B106" s="5">
        <v>0</v>
      </c>
      <c r="C106" s="5">
        <v>0</v>
      </c>
      <c r="D106" s="5">
        <v>0</v>
      </c>
      <c r="E106" s="5">
        <v>0</v>
      </c>
      <c r="F106" s="5">
        <v>0.74196044711951847</v>
      </c>
      <c r="G106" s="5">
        <v>0</v>
      </c>
      <c r="H106" s="5">
        <v>0</v>
      </c>
      <c r="I106" s="5">
        <v>0</v>
      </c>
      <c r="J106" s="5">
        <f t="shared" ref="J106:J108" si="36">SUM(B106:I106)</f>
        <v>0.74196044711951847</v>
      </c>
    </row>
    <row r="107" spans="1:10" x14ac:dyDescent="0.25">
      <c r="A107" s="4" t="s">
        <v>40</v>
      </c>
      <c r="B107" s="5">
        <v>0</v>
      </c>
      <c r="C107" s="5">
        <v>0</v>
      </c>
      <c r="D107" s="5">
        <v>0</v>
      </c>
      <c r="E107" s="5">
        <v>0</v>
      </c>
      <c r="F107" s="5">
        <v>3.914359415305245</v>
      </c>
      <c r="G107" s="5">
        <v>0</v>
      </c>
      <c r="H107" s="5">
        <v>0</v>
      </c>
      <c r="I107" s="5">
        <v>0</v>
      </c>
      <c r="J107" s="5">
        <f t="shared" si="36"/>
        <v>3.914359415305245</v>
      </c>
    </row>
    <row r="108" spans="1:10" x14ac:dyDescent="0.25">
      <c r="A108" s="4" t="s">
        <v>20</v>
      </c>
      <c r="B108" s="5">
        <v>0</v>
      </c>
      <c r="C108" s="5">
        <v>0</v>
      </c>
      <c r="D108" s="5">
        <v>0</v>
      </c>
      <c r="E108" s="5">
        <v>0</v>
      </c>
      <c r="F108" s="5">
        <v>7.9876182287188318</v>
      </c>
      <c r="G108" s="5">
        <v>0</v>
      </c>
      <c r="H108" s="5">
        <v>0</v>
      </c>
      <c r="I108" s="5">
        <v>0</v>
      </c>
      <c r="J108" s="5">
        <f t="shared" si="36"/>
        <v>7.9876182287188318</v>
      </c>
    </row>
    <row r="109" spans="1:10" x14ac:dyDescent="0.25">
      <c r="A109" s="4" t="s">
        <v>1</v>
      </c>
      <c r="B109" s="5">
        <v>146.80229626600001</v>
      </c>
      <c r="C109" s="5">
        <v>0</v>
      </c>
      <c r="D109" s="5">
        <v>496.20541605741698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f>SUM(B109:I109)</f>
        <v>643.00771232341697</v>
      </c>
    </row>
    <row r="110" spans="1:10" x14ac:dyDescent="0.25">
      <c r="A110" s="4" t="s">
        <v>2</v>
      </c>
      <c r="B110" s="5">
        <v>0</v>
      </c>
      <c r="C110" s="5">
        <v>0</v>
      </c>
      <c r="D110" s="5">
        <v>-18.01635394967327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f>SUM(B110:I110)</f>
        <v>-18.01635394967327</v>
      </c>
    </row>
    <row r="111" spans="1:10" x14ac:dyDescent="0.25">
      <c r="A111" s="4" t="s">
        <v>17</v>
      </c>
      <c r="B111" s="5">
        <v>0</v>
      </c>
      <c r="C111" s="5">
        <v>0</v>
      </c>
      <c r="D111" s="5">
        <v>-1.7503077615346665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f>SUM(B111:I111)</f>
        <v>-1.7503077615346665</v>
      </c>
    </row>
    <row r="112" spans="1:10" x14ac:dyDescent="0.25">
      <c r="A112" s="4" t="s">
        <v>18</v>
      </c>
      <c r="B112" s="5">
        <v>0</v>
      </c>
      <c r="C112" s="5">
        <v>0</v>
      </c>
      <c r="D112" s="5">
        <v>-113.89492462547874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f>SUM(B112:I112)</f>
        <v>-113.89492462547874</v>
      </c>
    </row>
    <row r="113" spans="1:10" x14ac:dyDescent="0.25">
      <c r="A113" s="4" t="s">
        <v>23</v>
      </c>
      <c r="B113" s="5">
        <v>11.197703733999992</v>
      </c>
      <c r="C113" s="5">
        <v>0</v>
      </c>
      <c r="D113" s="5">
        <v>31.439126341666892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f>SUM(B113:I113)</f>
        <v>42.636830075666886</v>
      </c>
    </row>
    <row r="114" spans="1:10" x14ac:dyDescent="0.25">
      <c r="A114" s="6" t="s">
        <v>24</v>
      </c>
      <c r="B114" s="7">
        <f t="shared" ref="B114:J114" si="37">B105+B109+B110+B111+B112+B113</f>
        <v>158</v>
      </c>
      <c r="C114" s="7">
        <f t="shared" si="37"/>
        <v>0</v>
      </c>
      <c r="D114" s="7">
        <f t="shared" si="37"/>
        <v>393.98295606239725</v>
      </c>
      <c r="E114" s="7">
        <f t="shared" si="37"/>
        <v>0</v>
      </c>
      <c r="F114" s="7">
        <f t="shared" si="37"/>
        <v>12.643938091143596</v>
      </c>
      <c r="G114" s="7">
        <v>122.1563843888726</v>
      </c>
      <c r="H114" s="7">
        <f t="shared" si="37"/>
        <v>0</v>
      </c>
      <c r="I114" s="7">
        <f t="shared" si="37"/>
        <v>0</v>
      </c>
      <c r="J114" s="7">
        <f t="shared" si="37"/>
        <v>686.78327854241331</v>
      </c>
    </row>
    <row r="115" spans="1:10" x14ac:dyDescent="0.25">
      <c r="A115" s="4" t="s">
        <v>3</v>
      </c>
      <c r="B115" s="5">
        <v>0</v>
      </c>
      <c r="C115" s="5">
        <v>0</v>
      </c>
      <c r="D115" s="5">
        <v>-97.145600108017902</v>
      </c>
      <c r="E115" s="5">
        <v>0</v>
      </c>
      <c r="F115" s="5">
        <v>0</v>
      </c>
      <c r="G115" s="5">
        <v>0</v>
      </c>
      <c r="H115" s="5">
        <f>-(H127+H116)-H120-H119</f>
        <v>27.622467097712367</v>
      </c>
      <c r="I115" s="5">
        <v>0</v>
      </c>
      <c r="J115" s="5">
        <f t="shared" ref="J115:J120" si="38">SUM(B115:I115)</f>
        <v>-69.523133010305543</v>
      </c>
    </row>
    <row r="116" spans="1:10" x14ac:dyDescent="0.25">
      <c r="A116" s="4" t="s">
        <v>41</v>
      </c>
      <c r="B116" s="5">
        <v>158</v>
      </c>
      <c r="C116" s="5">
        <v>0</v>
      </c>
      <c r="D116" s="5">
        <v>203.49796932346621</v>
      </c>
      <c r="E116" s="5">
        <v>0</v>
      </c>
      <c r="F116" s="5">
        <v>12.643938091143596</v>
      </c>
      <c r="G116" s="5">
        <v>106.00894493800635</v>
      </c>
      <c r="H116" s="5">
        <f>-166.3754-F116</f>
        <v>-179.0193380911436</v>
      </c>
      <c r="I116" s="5">
        <v>-14.093551160791099</v>
      </c>
      <c r="J116" s="5">
        <f t="shared" si="38"/>
        <v>287.03796310068151</v>
      </c>
    </row>
    <row r="117" spans="1:10" x14ac:dyDescent="0.25">
      <c r="A117" s="4" t="s">
        <v>25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f t="shared" si="38"/>
        <v>0</v>
      </c>
    </row>
    <row r="118" spans="1:10" x14ac:dyDescent="0.25">
      <c r="A118" s="4" t="s">
        <v>26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f t="shared" si="38"/>
        <v>0</v>
      </c>
    </row>
    <row r="119" spans="1:10" x14ac:dyDescent="0.25">
      <c r="A119" s="4" t="s">
        <v>13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0.72442350602564787</v>
      </c>
      <c r="I119" s="5">
        <v>0</v>
      </c>
      <c r="J119" s="5">
        <f t="shared" si="38"/>
        <v>0.72442350602564787</v>
      </c>
    </row>
    <row r="120" spans="1:10" x14ac:dyDescent="0.25">
      <c r="A120" s="4" t="s">
        <v>14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8">
        <v>19.948409286328459</v>
      </c>
      <c r="I120" s="5">
        <v>1.0662430979505959</v>
      </c>
      <c r="J120" s="5">
        <f t="shared" si="38"/>
        <v>21.014652384279056</v>
      </c>
    </row>
    <row r="121" spans="1:10" x14ac:dyDescent="0.25">
      <c r="A121" s="6" t="s">
        <v>4</v>
      </c>
      <c r="B121" s="7">
        <f>B115+B116+B117+B118+B119+B120</f>
        <v>158</v>
      </c>
      <c r="C121" s="7">
        <f t="shared" ref="C121" si="39">C115+C116+C117+C118+C119+C120</f>
        <v>0</v>
      </c>
      <c r="D121" s="7">
        <f t="shared" ref="D121" si="40">D115+D116+D117+D118+D119+D120</f>
        <v>106.35236921544831</v>
      </c>
      <c r="E121" s="7">
        <f t="shared" ref="E121" si="41">E115+E116+E117+E118+E119+E120</f>
        <v>0</v>
      </c>
      <c r="F121" s="7">
        <f t="shared" ref="F121" si="42">F115+F116+F117+F118+F119+F120</f>
        <v>12.643938091143596</v>
      </c>
      <c r="G121" s="7">
        <v>106.00894493800635</v>
      </c>
      <c r="H121" s="7">
        <f t="shared" ref="H121" si="43">H115+H116+H117+H118+H119+H120</f>
        <v>-130.72403820107712</v>
      </c>
      <c r="I121" s="7">
        <f t="shared" ref="I121" si="44">I115+I116+I117+I118+I119+I120</f>
        <v>-13.027308062840504</v>
      </c>
      <c r="J121" s="7">
        <f t="shared" ref="J121" si="45">J115+J116+J117+J118+J119+J120</f>
        <v>239.25390598068068</v>
      </c>
    </row>
    <row r="122" spans="1:10" x14ac:dyDescent="0.25">
      <c r="A122" s="4" t="s">
        <v>5</v>
      </c>
      <c r="B122" s="5">
        <v>0</v>
      </c>
      <c r="C122" s="5">
        <v>0</v>
      </c>
      <c r="D122" s="5">
        <v>8.2870153221616754</v>
      </c>
      <c r="E122" s="5">
        <v>0</v>
      </c>
      <c r="F122" s="5">
        <v>0</v>
      </c>
      <c r="G122" s="5">
        <v>6.053159</v>
      </c>
      <c r="H122" s="8">
        <v>6.0522528013854675</v>
      </c>
      <c r="I122" s="5">
        <v>13.027308062840463</v>
      </c>
      <c r="J122" s="5">
        <f>SUM(B122:I122)</f>
        <v>33.419735186387605</v>
      </c>
    </row>
    <row r="123" spans="1:10" x14ac:dyDescent="0.25">
      <c r="A123" s="4" t="s">
        <v>6</v>
      </c>
      <c r="B123" s="5">
        <v>0</v>
      </c>
      <c r="C123" s="5">
        <v>0</v>
      </c>
      <c r="D123" s="5">
        <v>261.26292854483404</v>
      </c>
      <c r="E123" s="5">
        <v>0</v>
      </c>
      <c r="F123" s="5">
        <v>0</v>
      </c>
      <c r="G123" s="5">
        <v>0</v>
      </c>
      <c r="H123" s="8">
        <v>0</v>
      </c>
      <c r="I123" s="5">
        <v>0</v>
      </c>
      <c r="J123" s="5">
        <f>SUM(B123:I123)</f>
        <v>261.26292854483404</v>
      </c>
    </row>
    <row r="124" spans="1:10" x14ac:dyDescent="0.25">
      <c r="A124" s="4" t="s">
        <v>7</v>
      </c>
      <c r="B124" s="5">
        <v>0</v>
      </c>
      <c r="C124" s="5">
        <v>0</v>
      </c>
      <c r="D124" s="5">
        <v>11.79661089688174</v>
      </c>
      <c r="E124" s="5">
        <v>0</v>
      </c>
      <c r="F124" s="5">
        <v>0</v>
      </c>
      <c r="G124" s="5">
        <v>9.9102960017196899</v>
      </c>
      <c r="H124" s="8">
        <v>63.959111671089488</v>
      </c>
      <c r="I124" s="5">
        <v>0</v>
      </c>
      <c r="J124" s="5">
        <f>SUM(B124:I124)</f>
        <v>85.66601856969092</v>
      </c>
    </row>
    <row r="125" spans="1:10" x14ac:dyDescent="0.25">
      <c r="A125" s="4" t="s">
        <v>8</v>
      </c>
      <c r="B125" s="5">
        <v>0</v>
      </c>
      <c r="C125" s="5">
        <v>0</v>
      </c>
      <c r="D125" s="5"/>
      <c r="E125" s="5">
        <v>0</v>
      </c>
      <c r="F125" s="5">
        <v>0</v>
      </c>
      <c r="G125" s="5">
        <v>0.18398444914655115</v>
      </c>
      <c r="H125" s="8">
        <v>60.508750635572568</v>
      </c>
      <c r="I125" s="5">
        <v>0</v>
      </c>
      <c r="J125" s="5">
        <f>SUM(B125:I125)</f>
        <v>60.692735084719118</v>
      </c>
    </row>
    <row r="126" spans="1:10" x14ac:dyDescent="0.25">
      <c r="A126" s="4" t="s">
        <v>9</v>
      </c>
      <c r="B126" s="5">
        <v>0</v>
      </c>
      <c r="C126" s="5">
        <v>0</v>
      </c>
      <c r="D126" s="5">
        <v>3.9156956367636608</v>
      </c>
      <c r="E126" s="5">
        <v>0</v>
      </c>
      <c r="F126" s="5">
        <v>0</v>
      </c>
      <c r="G126" s="5">
        <v>0</v>
      </c>
      <c r="H126" s="8">
        <v>0.20392309302959216</v>
      </c>
      <c r="I126" s="5">
        <v>0</v>
      </c>
      <c r="J126" s="5">
        <f>SUM(B126:I126)</f>
        <v>4.1196187297932534</v>
      </c>
    </row>
    <row r="127" spans="1:10" x14ac:dyDescent="0.25">
      <c r="A127" s="9" t="s">
        <v>10</v>
      </c>
      <c r="B127" s="10">
        <f>B122+B123+B124+B125+B126</f>
        <v>0</v>
      </c>
      <c r="C127" s="10">
        <f t="shared" ref="C127" si="46">C122+C123+C124+C125+C126</f>
        <v>0</v>
      </c>
      <c r="D127" s="10">
        <f t="shared" ref="D127" si="47">D122+D123+D124+D125+D126</f>
        <v>285.26225040064111</v>
      </c>
      <c r="E127" s="10">
        <f t="shared" ref="E127" si="48">E122+E123+E124+E125+E126</f>
        <v>0</v>
      </c>
      <c r="F127" s="10">
        <f t="shared" ref="F127" si="49">F122+F123+F124+F125+F126</f>
        <v>0</v>
      </c>
      <c r="G127" s="10">
        <v>16.147439450866241</v>
      </c>
      <c r="H127" s="10">
        <f t="shared" ref="H127" si="50">H122+H123+H124+H125+H126</f>
        <v>130.72403820107712</v>
      </c>
      <c r="I127" s="10">
        <f t="shared" ref="I127" si="51">I122+I123+I124+I125+I126</f>
        <v>13.027308062840463</v>
      </c>
      <c r="J127" s="10">
        <f t="shared" ref="J127" si="52">J122+J123+J124+J125+J126</f>
        <v>445.16103611542491</v>
      </c>
    </row>
    <row r="128" spans="1:10" x14ac:dyDescent="0.25">
      <c r="A128" s="9" t="s">
        <v>11</v>
      </c>
      <c r="B128" s="10">
        <v>0</v>
      </c>
      <c r="C128" s="10">
        <v>0</v>
      </c>
      <c r="D128" s="10">
        <v>12.351350456718706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f>SUM(B128:I128)</f>
        <v>12.351350456718706</v>
      </c>
    </row>
    <row r="129" spans="1:10" x14ac:dyDescent="0.25">
      <c r="A129" s="6" t="s">
        <v>12</v>
      </c>
      <c r="B129" s="7">
        <f>B127+B128</f>
        <v>0</v>
      </c>
      <c r="C129" s="7">
        <f t="shared" ref="C129" si="53">C127+C128</f>
        <v>0</v>
      </c>
      <c r="D129" s="7">
        <f t="shared" ref="D129" si="54">D127+D128</f>
        <v>297.61360085735981</v>
      </c>
      <c r="E129" s="7">
        <f t="shared" ref="E129" si="55">E127+E128</f>
        <v>0</v>
      </c>
      <c r="F129" s="7">
        <f t="shared" ref="F129" si="56">F127+F128</f>
        <v>0</v>
      </c>
      <c r="G129" s="7">
        <v>16.147439450866241</v>
      </c>
      <c r="H129" s="7">
        <f t="shared" ref="H129" si="57">H127+H128</f>
        <v>130.72403820107712</v>
      </c>
      <c r="I129" s="7">
        <f t="shared" ref="I129" si="58">I127+I128</f>
        <v>13.027308062840463</v>
      </c>
      <c r="J129" s="7">
        <f t="shared" ref="J129" si="59">J127+J128</f>
        <v>457.51238657214361</v>
      </c>
    </row>
    <row r="130" spans="1:10" x14ac:dyDescent="0.25">
      <c r="A130" s="4" t="s">
        <v>39</v>
      </c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 t="s">
        <v>37</v>
      </c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 t="s">
        <v>29</v>
      </c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 t="s">
        <v>42</v>
      </c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60" x14ac:dyDescent="0.25">
      <c r="A136" s="6"/>
      <c r="B136" s="11" t="s">
        <v>16</v>
      </c>
      <c r="C136" s="11" t="s">
        <v>30</v>
      </c>
      <c r="D136" s="11" t="s">
        <v>31</v>
      </c>
      <c r="E136" s="11" t="s">
        <v>15</v>
      </c>
      <c r="F136" s="11" t="s">
        <v>32</v>
      </c>
      <c r="G136" s="11" t="s">
        <v>33</v>
      </c>
      <c r="H136" s="11" t="s">
        <v>21</v>
      </c>
      <c r="I136" s="11" t="s">
        <v>34</v>
      </c>
      <c r="J136" s="11" t="s">
        <v>22</v>
      </c>
    </row>
    <row r="137" spans="1:10" x14ac:dyDescent="0.25">
      <c r="A137" s="4" t="s">
        <v>0</v>
      </c>
      <c r="B137" s="5">
        <v>0</v>
      </c>
      <c r="C137" s="5">
        <v>0</v>
      </c>
      <c r="D137" s="5">
        <v>0</v>
      </c>
      <c r="E137" s="5">
        <v>0</v>
      </c>
      <c r="F137" s="5">
        <v>13.915993121238177</v>
      </c>
      <c r="G137" s="5">
        <v>126.02429664796495</v>
      </c>
      <c r="H137" s="5">
        <v>0</v>
      </c>
      <c r="I137" s="5">
        <v>0</v>
      </c>
      <c r="J137" s="5">
        <f>SUM(B137:I137)</f>
        <v>139.94028976920313</v>
      </c>
    </row>
    <row r="138" spans="1:10" x14ac:dyDescent="0.25">
      <c r="A138" s="4" t="s">
        <v>19</v>
      </c>
      <c r="B138" s="5">
        <v>0</v>
      </c>
      <c r="C138" s="5">
        <v>0</v>
      </c>
      <c r="D138" s="5">
        <v>0</v>
      </c>
      <c r="E138" s="5">
        <v>0</v>
      </c>
      <c r="F138" s="5">
        <v>0.92553740326741185</v>
      </c>
      <c r="G138" s="5">
        <v>0</v>
      </c>
      <c r="H138" s="5">
        <v>0</v>
      </c>
      <c r="I138" s="5">
        <v>0</v>
      </c>
      <c r="J138" s="5">
        <f t="shared" ref="J138:J140" si="60">SUM(B138:I138)</f>
        <v>0.92553740326741185</v>
      </c>
    </row>
    <row r="139" spans="1:10" x14ac:dyDescent="0.25">
      <c r="A139" s="4" t="s">
        <v>40</v>
      </c>
      <c r="B139" s="5">
        <v>0</v>
      </c>
      <c r="C139" s="5">
        <v>0</v>
      </c>
      <c r="D139" s="5">
        <v>0</v>
      </c>
      <c r="E139" s="5">
        <v>0</v>
      </c>
      <c r="F139" s="5">
        <v>4.5188306104901113</v>
      </c>
      <c r="G139" s="5">
        <v>0</v>
      </c>
      <c r="H139" s="5">
        <v>0</v>
      </c>
      <c r="I139" s="5">
        <v>0</v>
      </c>
      <c r="J139" s="5">
        <f t="shared" si="60"/>
        <v>4.5188306104901113</v>
      </c>
    </row>
    <row r="140" spans="1:10" x14ac:dyDescent="0.25">
      <c r="A140" s="4" t="s">
        <v>20</v>
      </c>
      <c r="B140" s="5">
        <v>0</v>
      </c>
      <c r="C140" s="5">
        <v>0</v>
      </c>
      <c r="D140" s="5">
        <v>0</v>
      </c>
      <c r="E140" s="5">
        <v>0</v>
      </c>
      <c r="F140" s="5">
        <v>8.4716251074806532</v>
      </c>
      <c r="G140" s="5">
        <v>0</v>
      </c>
      <c r="H140" s="5">
        <v>0</v>
      </c>
      <c r="I140" s="5">
        <v>0</v>
      </c>
      <c r="J140" s="5">
        <f t="shared" si="60"/>
        <v>8.4716251074806532</v>
      </c>
    </row>
    <row r="141" spans="1:10" x14ac:dyDescent="0.25">
      <c r="A141" s="4" t="s">
        <v>1</v>
      </c>
      <c r="B141" s="5">
        <v>113.83137268599999</v>
      </c>
      <c r="C141" s="5">
        <v>0</v>
      </c>
      <c r="D141" s="5">
        <v>499.91536309336027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f>SUM(B141:I141)</f>
        <v>613.74673577936028</v>
      </c>
    </row>
    <row r="142" spans="1:10" x14ac:dyDescent="0.25">
      <c r="A142" s="4" t="s">
        <v>2</v>
      </c>
      <c r="B142" s="5">
        <v>0</v>
      </c>
      <c r="C142" s="5">
        <v>0</v>
      </c>
      <c r="D142" s="5">
        <v>-37.72174108212841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f>SUM(B142:I142)</f>
        <v>-37.72174108212841</v>
      </c>
    </row>
    <row r="143" spans="1:10" x14ac:dyDescent="0.25">
      <c r="A143" s="4" t="s">
        <v>17</v>
      </c>
      <c r="B143" s="5">
        <v>0</v>
      </c>
      <c r="C143" s="5">
        <v>0</v>
      </c>
      <c r="D143" s="5">
        <v>-1.655740874256405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f>SUM(B143:I143)</f>
        <v>-1.655740874256405</v>
      </c>
    </row>
    <row r="144" spans="1:10" x14ac:dyDescent="0.25">
      <c r="A144" s="4" t="s">
        <v>18</v>
      </c>
      <c r="B144" s="5">
        <v>0</v>
      </c>
      <c r="C144" s="5">
        <v>0</v>
      </c>
      <c r="D144" s="5">
        <v>-107.74132767794534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f>SUM(B144:I144)</f>
        <v>-107.74132767794534</v>
      </c>
    </row>
    <row r="145" spans="1:10" x14ac:dyDescent="0.25">
      <c r="A145" s="4" t="s">
        <v>23</v>
      </c>
      <c r="B145" s="5">
        <v>13.168627314000011</v>
      </c>
      <c r="C145" s="5">
        <v>0</v>
      </c>
      <c r="D145" s="5">
        <v>-3.7833402835652237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f>SUM(B145:I145)</f>
        <v>9.3852870304347871</v>
      </c>
    </row>
    <row r="146" spans="1:10" x14ac:dyDescent="0.25">
      <c r="A146" s="6" t="s">
        <v>24</v>
      </c>
      <c r="B146" s="7">
        <f t="shared" ref="B146:J146" si="61">B137+B141+B142+B143+B144+B145</f>
        <v>127</v>
      </c>
      <c r="C146" s="7">
        <f t="shared" si="61"/>
        <v>0</v>
      </c>
      <c r="D146" s="7">
        <f t="shared" si="61"/>
        <v>349.0132131754649</v>
      </c>
      <c r="E146" s="7">
        <f t="shared" si="61"/>
        <v>0</v>
      </c>
      <c r="F146" s="7">
        <f t="shared" si="61"/>
        <v>13.915993121238177</v>
      </c>
      <c r="G146" s="7">
        <v>126.02429664796495</v>
      </c>
      <c r="H146" s="7">
        <f t="shared" si="61"/>
        <v>0</v>
      </c>
      <c r="I146" s="7">
        <f t="shared" si="61"/>
        <v>0</v>
      </c>
      <c r="J146" s="7">
        <f t="shared" si="61"/>
        <v>615.953502944668</v>
      </c>
    </row>
    <row r="147" spans="1:10" x14ac:dyDescent="0.25">
      <c r="A147" s="4" t="s">
        <v>3</v>
      </c>
      <c r="B147" s="5">
        <v>0</v>
      </c>
      <c r="C147" s="5">
        <v>0</v>
      </c>
      <c r="D147" s="5">
        <v>-155.02464880405421</v>
      </c>
      <c r="E147" s="5">
        <v>0</v>
      </c>
      <c r="F147" s="5">
        <v>0</v>
      </c>
      <c r="G147" s="5">
        <v>0</v>
      </c>
      <c r="H147" s="5">
        <f>-(H159+H148)-H152-H151</f>
        <v>31.748479994696307</v>
      </c>
      <c r="I147" s="5">
        <v>0</v>
      </c>
      <c r="J147" s="5">
        <f t="shared" ref="J147:J152" si="62">SUM(B147:I147)</f>
        <v>-123.2761688093579</v>
      </c>
    </row>
    <row r="148" spans="1:10" x14ac:dyDescent="0.25">
      <c r="A148" s="4" t="s">
        <v>41</v>
      </c>
      <c r="B148" s="5">
        <v>127</v>
      </c>
      <c r="C148" s="5">
        <v>0</v>
      </c>
      <c r="D148" s="5">
        <v>222.23268527581803</v>
      </c>
      <c r="E148" s="5">
        <v>0</v>
      </c>
      <c r="F148" s="5">
        <v>13.915993121238177</v>
      </c>
      <c r="G148" s="5">
        <v>107.75277330944255</v>
      </c>
      <c r="H148" s="5">
        <f>-165.056-F148</f>
        <v>-178.9719931212382</v>
      </c>
      <c r="I148" s="5">
        <v>-9.6697334479793593</v>
      </c>
      <c r="J148" s="5">
        <f t="shared" si="62"/>
        <v>282.25972513728118</v>
      </c>
    </row>
    <row r="149" spans="1:10" x14ac:dyDescent="0.25">
      <c r="A149" s="4" t="s">
        <v>25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f t="shared" si="62"/>
        <v>0</v>
      </c>
    </row>
    <row r="150" spans="1:10" x14ac:dyDescent="0.25">
      <c r="A150" s="4" t="s">
        <v>26</v>
      </c>
      <c r="B150" s="5">
        <v>0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f t="shared" si="62"/>
        <v>0</v>
      </c>
    </row>
    <row r="151" spans="1:10" x14ac:dyDescent="0.25">
      <c r="A151" s="4" t="s">
        <v>13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1.1475078170621655</v>
      </c>
      <c r="I151" s="5">
        <v>0</v>
      </c>
      <c r="J151" s="5">
        <f t="shared" si="62"/>
        <v>1.1475078170621655</v>
      </c>
    </row>
    <row r="152" spans="1:10" x14ac:dyDescent="0.25">
      <c r="A152" s="4" t="s">
        <v>14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8">
        <v>18.055410925687355</v>
      </c>
      <c r="I152" s="5">
        <v>0.70422889657243826</v>
      </c>
      <c r="J152" s="5">
        <f t="shared" si="62"/>
        <v>18.759639822259793</v>
      </c>
    </row>
    <row r="153" spans="1:10" x14ac:dyDescent="0.25">
      <c r="A153" s="6" t="s">
        <v>4</v>
      </c>
      <c r="B153" s="7">
        <f>B147+B148+B149+B150+B151+B152</f>
        <v>127</v>
      </c>
      <c r="C153" s="7">
        <f t="shared" ref="C153" si="63">C147+C148+C149+C150+C151+C152</f>
        <v>0</v>
      </c>
      <c r="D153" s="7">
        <f t="shared" ref="D153" si="64">D147+D148+D149+D150+D151+D152</f>
        <v>67.208036471763819</v>
      </c>
      <c r="E153" s="7">
        <f t="shared" ref="E153" si="65">E147+E148+E149+E150+E151+E152</f>
        <v>0</v>
      </c>
      <c r="F153" s="7">
        <f t="shared" ref="F153" si="66">F147+F148+F149+F150+F151+F152</f>
        <v>13.915993121238177</v>
      </c>
      <c r="G153" s="7">
        <v>107.75277330944255</v>
      </c>
      <c r="H153" s="7">
        <f t="shared" ref="H153" si="67">H147+H148+H149+H150+H151+H152</f>
        <v>-128.02059438379234</v>
      </c>
      <c r="I153" s="7">
        <f t="shared" ref="I153" si="68">I147+I148+I149+I150+I151+I152</f>
        <v>-8.9655045514069212</v>
      </c>
      <c r="J153" s="7">
        <f t="shared" ref="J153" si="69">J147+J148+J149+J150+J151+J152</f>
        <v>178.89070396724526</v>
      </c>
    </row>
    <row r="154" spans="1:10" x14ac:dyDescent="0.25">
      <c r="A154" s="4" t="s">
        <v>5</v>
      </c>
      <c r="B154" s="5">
        <v>0</v>
      </c>
      <c r="C154" s="5">
        <v>0</v>
      </c>
      <c r="D154" s="5">
        <v>16.550113904156728</v>
      </c>
      <c r="E154" s="5">
        <v>0</v>
      </c>
      <c r="F154" s="5">
        <v>0</v>
      </c>
      <c r="G154" s="5">
        <v>7.1462110000000001</v>
      </c>
      <c r="H154" s="8">
        <v>7.29959466034133</v>
      </c>
      <c r="I154" s="5">
        <v>8.9655045514069265</v>
      </c>
      <c r="J154" s="5">
        <f>SUM(B154:I154)</f>
        <v>39.96142411590499</v>
      </c>
    </row>
    <row r="155" spans="1:10" x14ac:dyDescent="0.25">
      <c r="A155" s="4" t="s">
        <v>6</v>
      </c>
      <c r="B155" s="5">
        <v>0</v>
      </c>
      <c r="C155" s="5">
        <v>0</v>
      </c>
      <c r="D155" s="5">
        <v>235.71670443420922</v>
      </c>
      <c r="E155" s="5">
        <v>0</v>
      </c>
      <c r="F155" s="5">
        <v>0</v>
      </c>
      <c r="G155" s="5">
        <v>0</v>
      </c>
      <c r="H155" s="8">
        <v>0</v>
      </c>
      <c r="I155" s="5">
        <v>0</v>
      </c>
      <c r="J155" s="5">
        <f>SUM(B155:I155)</f>
        <v>235.71670443420922</v>
      </c>
    </row>
    <row r="156" spans="1:10" x14ac:dyDescent="0.25">
      <c r="A156" s="4" t="s">
        <v>7</v>
      </c>
      <c r="B156" s="5">
        <v>0</v>
      </c>
      <c r="C156" s="5">
        <v>0</v>
      </c>
      <c r="D156" s="5">
        <v>10.989409202746874</v>
      </c>
      <c r="E156" s="5">
        <v>0</v>
      </c>
      <c r="F156" s="5">
        <v>0</v>
      </c>
      <c r="G156" s="5">
        <v>9.2894620034393807</v>
      </c>
      <c r="H156" s="8">
        <v>56.894765118758805</v>
      </c>
      <c r="I156" s="5">
        <v>0</v>
      </c>
      <c r="J156" s="5">
        <f>SUM(B156:I156)</f>
        <v>77.173636324945051</v>
      </c>
    </row>
    <row r="157" spans="1:10" x14ac:dyDescent="0.25">
      <c r="A157" s="4" t="s">
        <v>8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1.8358503350830007</v>
      </c>
      <c r="H157" s="8">
        <v>63.58328409171115</v>
      </c>
      <c r="I157" s="5">
        <v>0</v>
      </c>
      <c r="J157" s="5">
        <f>SUM(B157:I157)</f>
        <v>65.419134426794145</v>
      </c>
    </row>
    <row r="158" spans="1:10" x14ac:dyDescent="0.25">
      <c r="A158" s="4" t="s">
        <v>9</v>
      </c>
      <c r="B158" s="5">
        <v>0</v>
      </c>
      <c r="C158" s="5">
        <v>0</v>
      </c>
      <c r="D158" s="5">
        <v>7.8200903803256896</v>
      </c>
      <c r="E158" s="5">
        <v>0</v>
      </c>
      <c r="F158" s="5">
        <v>0</v>
      </c>
      <c r="G158" s="5">
        <v>0</v>
      </c>
      <c r="H158" s="8">
        <v>0.24295051298108444</v>
      </c>
      <c r="I158" s="5">
        <v>0</v>
      </c>
      <c r="J158" s="5">
        <f>SUM(B158:I158)</f>
        <v>8.0630408933067734</v>
      </c>
    </row>
    <row r="159" spans="1:10" x14ac:dyDescent="0.25">
      <c r="A159" s="9" t="s">
        <v>10</v>
      </c>
      <c r="B159" s="10">
        <f>B154+B155+B156+B157+B158</f>
        <v>0</v>
      </c>
      <c r="C159" s="10">
        <f t="shared" ref="C159" si="70">C154+C155+C156+C157+C158</f>
        <v>0</v>
      </c>
      <c r="D159" s="10">
        <f t="shared" ref="D159" si="71">D154+D155+D156+D157+D158</f>
        <v>271.07631792143849</v>
      </c>
      <c r="E159" s="10">
        <f t="shared" ref="E159" si="72">E154+E155+E156+E157+E158</f>
        <v>0</v>
      </c>
      <c r="F159" s="10">
        <f t="shared" ref="F159" si="73">F154+F155+F156+F157+F158</f>
        <v>0</v>
      </c>
      <c r="G159" s="10">
        <v>18.271523338522382</v>
      </c>
      <c r="H159" s="10">
        <f t="shared" ref="H159" si="74">H154+H155+H156+H157+H158</f>
        <v>128.02059438379237</v>
      </c>
      <c r="I159" s="10">
        <f t="shared" ref="I159" si="75">I154+I155+I156+I157+I158</f>
        <v>8.9655045514069265</v>
      </c>
      <c r="J159" s="10">
        <f t="shared" ref="J159" si="76">J154+J155+J156+J157+J158</f>
        <v>426.33394019516015</v>
      </c>
    </row>
    <row r="160" spans="1:10" x14ac:dyDescent="0.25">
      <c r="A160" s="9" t="s">
        <v>11</v>
      </c>
      <c r="B160" s="10">
        <v>0</v>
      </c>
      <c r="C160" s="10">
        <v>0</v>
      </c>
      <c r="D160" s="10">
        <v>10.728858782262575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f>SUM(B160:I160)</f>
        <v>10.728858782262575</v>
      </c>
    </row>
    <row r="161" spans="1:10" x14ac:dyDescent="0.25">
      <c r="A161" s="6" t="s">
        <v>12</v>
      </c>
      <c r="B161" s="7">
        <f>B159+B160</f>
        <v>0</v>
      </c>
      <c r="C161" s="7">
        <f t="shared" ref="C161" si="77">C159+C160</f>
        <v>0</v>
      </c>
      <c r="D161" s="7">
        <f t="shared" ref="D161" si="78">D159+D160</f>
        <v>281.80517670370108</v>
      </c>
      <c r="E161" s="7">
        <f t="shared" ref="E161" si="79">E159+E160</f>
        <v>0</v>
      </c>
      <c r="F161" s="7">
        <f t="shared" ref="F161" si="80">F159+F160</f>
        <v>0</v>
      </c>
      <c r="G161" s="7">
        <v>18.271523338522382</v>
      </c>
      <c r="H161" s="7">
        <f t="shared" ref="H161" si="81">H159+H160</f>
        <v>128.02059438379237</v>
      </c>
      <c r="I161" s="7">
        <f t="shared" ref="I161" si="82">I159+I160</f>
        <v>8.9655045514069265</v>
      </c>
      <c r="J161" s="7">
        <f t="shared" ref="J161" si="83">J159+J160</f>
        <v>437.06279897742274</v>
      </c>
    </row>
    <row r="162" spans="1:10" x14ac:dyDescent="0.25">
      <c r="A162" s="4" t="s">
        <v>39</v>
      </c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 t="s">
        <v>38</v>
      </c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 t="s">
        <v>29</v>
      </c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 t="s">
        <v>42</v>
      </c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60" x14ac:dyDescent="0.25">
      <c r="A168" s="6"/>
      <c r="B168" s="11" t="s">
        <v>16</v>
      </c>
      <c r="C168" s="11" t="s">
        <v>30</v>
      </c>
      <c r="D168" s="11" t="s">
        <v>31</v>
      </c>
      <c r="E168" s="11" t="s">
        <v>15</v>
      </c>
      <c r="F168" s="11" t="s">
        <v>32</v>
      </c>
      <c r="G168" s="11" t="s">
        <v>33</v>
      </c>
      <c r="H168" s="11" t="s">
        <v>21</v>
      </c>
      <c r="I168" s="11" t="s">
        <v>34</v>
      </c>
      <c r="J168" s="11" t="s">
        <v>22</v>
      </c>
    </row>
    <row r="169" spans="1:10" x14ac:dyDescent="0.25">
      <c r="A169" s="4" t="s">
        <v>0</v>
      </c>
      <c r="B169" s="5">
        <v>0</v>
      </c>
      <c r="C169" s="5">
        <v>0</v>
      </c>
      <c r="D169" s="5">
        <v>0</v>
      </c>
      <c r="E169" s="5">
        <v>0</v>
      </c>
      <c r="F169" s="5">
        <v>14.590283748925195</v>
      </c>
      <c r="G169" s="5">
        <v>109.87115055842889</v>
      </c>
      <c r="H169" s="5">
        <v>0</v>
      </c>
      <c r="I169" s="5">
        <v>0</v>
      </c>
      <c r="J169" s="5">
        <f>SUM(B169:I169)</f>
        <v>124.4614343073541</v>
      </c>
    </row>
    <row r="170" spans="1:10" x14ac:dyDescent="0.25">
      <c r="A170" s="4" t="s">
        <v>19</v>
      </c>
      <c r="B170" s="5">
        <v>0</v>
      </c>
      <c r="C170" s="5">
        <v>0</v>
      </c>
      <c r="D170" s="5">
        <v>0</v>
      </c>
      <c r="E170" s="5">
        <v>0</v>
      </c>
      <c r="F170" s="5">
        <v>1.1657781599312125</v>
      </c>
      <c r="G170" s="5">
        <v>0</v>
      </c>
      <c r="H170" s="5">
        <v>0</v>
      </c>
      <c r="I170" s="5">
        <v>0</v>
      </c>
      <c r="J170" s="5">
        <f t="shared" ref="J170:J172" si="84">SUM(B170:I170)</f>
        <v>1.1657781599312125</v>
      </c>
    </row>
    <row r="171" spans="1:10" x14ac:dyDescent="0.25">
      <c r="A171" s="4" t="s">
        <v>40</v>
      </c>
      <c r="B171" s="5">
        <v>0</v>
      </c>
      <c r="C171" s="5">
        <v>0</v>
      </c>
      <c r="D171" s="5">
        <v>0</v>
      </c>
      <c r="E171" s="5">
        <v>0</v>
      </c>
      <c r="F171" s="5">
        <v>4.8412725709372308</v>
      </c>
      <c r="G171" s="5">
        <v>0</v>
      </c>
      <c r="H171" s="5">
        <v>0</v>
      </c>
      <c r="I171" s="5">
        <v>0</v>
      </c>
      <c r="J171" s="5">
        <f t="shared" si="84"/>
        <v>4.8412725709372308</v>
      </c>
    </row>
    <row r="172" spans="1:10" x14ac:dyDescent="0.25">
      <c r="A172" s="4" t="s">
        <v>20</v>
      </c>
      <c r="B172" s="5">
        <v>0</v>
      </c>
      <c r="C172" s="5">
        <v>0</v>
      </c>
      <c r="D172" s="5">
        <v>0</v>
      </c>
      <c r="E172" s="5">
        <v>0</v>
      </c>
      <c r="F172" s="5">
        <v>8.5832330180567507</v>
      </c>
      <c r="G172" s="5">
        <v>0</v>
      </c>
      <c r="H172" s="5">
        <v>0</v>
      </c>
      <c r="I172" s="5">
        <v>0</v>
      </c>
      <c r="J172" s="5">
        <f t="shared" si="84"/>
        <v>8.5832330180567507</v>
      </c>
    </row>
    <row r="173" spans="1:10" x14ac:dyDescent="0.25">
      <c r="A173" s="4" t="s">
        <v>1</v>
      </c>
      <c r="B173" s="5">
        <v>148.96104391</v>
      </c>
      <c r="C173" s="5">
        <v>0</v>
      </c>
      <c r="D173" s="5">
        <v>491.56798226248782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f>SUM(B173:I173)</f>
        <v>640.52902617248787</v>
      </c>
    </row>
    <row r="174" spans="1:10" x14ac:dyDescent="0.25">
      <c r="A174" s="4" t="s">
        <v>2</v>
      </c>
      <c r="B174" s="5">
        <v>0</v>
      </c>
      <c r="C174" s="5">
        <v>0</v>
      </c>
      <c r="D174" s="5">
        <v>-35.469696838419253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f>SUM(B174:I174)</f>
        <v>-35.469696838419253</v>
      </c>
    </row>
    <row r="175" spans="1:10" x14ac:dyDescent="0.25">
      <c r="A175" s="4" t="s">
        <v>17</v>
      </c>
      <c r="B175" s="5">
        <v>0</v>
      </c>
      <c r="C175" s="5">
        <v>0</v>
      </c>
      <c r="D175" s="5">
        <v>-1.655740874256405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f>SUM(B175:I175)</f>
        <v>-1.655740874256405</v>
      </c>
    </row>
    <row r="176" spans="1:10" x14ac:dyDescent="0.25">
      <c r="A176" s="4" t="s">
        <v>18</v>
      </c>
      <c r="B176" s="5">
        <v>0</v>
      </c>
      <c r="C176" s="5">
        <v>0</v>
      </c>
      <c r="D176" s="5">
        <v>-107.74132767794534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f>SUM(B176:I176)</f>
        <v>-107.74132767794534</v>
      </c>
    </row>
    <row r="177" spans="1:10" x14ac:dyDescent="0.25">
      <c r="A177" s="4" t="s">
        <v>23</v>
      </c>
      <c r="B177" s="5">
        <v>2.0389560900000081</v>
      </c>
      <c r="C177" s="5">
        <v>0</v>
      </c>
      <c r="D177" s="5">
        <v>29.810191344901142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f>SUM(B177:I177)</f>
        <v>31.849147434901148</v>
      </c>
    </row>
    <row r="178" spans="1:10" x14ac:dyDescent="0.25">
      <c r="A178" s="6" t="s">
        <v>24</v>
      </c>
      <c r="B178" s="7">
        <f t="shared" ref="B178:J178" si="85">B169+B173+B174+B175+B176+B177</f>
        <v>151</v>
      </c>
      <c r="C178" s="7">
        <f t="shared" si="85"/>
        <v>0</v>
      </c>
      <c r="D178" s="7">
        <f t="shared" si="85"/>
        <v>376.5114082167679</v>
      </c>
      <c r="E178" s="7">
        <f t="shared" si="85"/>
        <v>0</v>
      </c>
      <c r="F178" s="7">
        <f t="shared" si="85"/>
        <v>14.590283748925195</v>
      </c>
      <c r="G178" s="7">
        <v>109.87115055842889</v>
      </c>
      <c r="H178" s="7">
        <f t="shared" si="85"/>
        <v>0</v>
      </c>
      <c r="I178" s="7">
        <f t="shared" si="85"/>
        <v>0</v>
      </c>
      <c r="J178" s="7">
        <f t="shared" si="85"/>
        <v>651.97284252412214</v>
      </c>
    </row>
    <row r="179" spans="1:10" x14ac:dyDescent="0.25">
      <c r="A179" s="4" t="s">
        <v>3</v>
      </c>
      <c r="B179" s="5">
        <v>0</v>
      </c>
      <c r="C179" s="5">
        <v>0</v>
      </c>
      <c r="D179" s="5">
        <v>-132.28062277948771</v>
      </c>
      <c r="E179" s="5">
        <v>0</v>
      </c>
      <c r="F179" s="5">
        <v>0</v>
      </c>
      <c r="G179" s="5">
        <v>0</v>
      </c>
      <c r="H179" s="5">
        <f>-(H191+H180)-H184-H183</f>
        <v>26.130611602492319</v>
      </c>
      <c r="I179" s="5">
        <v>0</v>
      </c>
      <c r="J179" s="5">
        <f t="shared" ref="J179:J184" si="86">SUM(B179:I179)</f>
        <v>-106.15001117699539</v>
      </c>
    </row>
    <row r="180" spans="1:10" x14ac:dyDescent="0.25">
      <c r="A180" s="4" t="s">
        <v>41</v>
      </c>
      <c r="B180" s="5">
        <v>151</v>
      </c>
      <c r="C180" s="5">
        <v>0</v>
      </c>
      <c r="D180" s="5">
        <v>218.30057996580189</v>
      </c>
      <c r="E180" s="5">
        <v>0</v>
      </c>
      <c r="F180" s="5">
        <v>14.590283748925195</v>
      </c>
      <c r="G180" s="5">
        <v>99.754526560148591</v>
      </c>
      <c r="H180" s="5">
        <f>-158.6275-F180</f>
        <v>-173.2177837489252</v>
      </c>
      <c r="I180" s="5">
        <v>-15.204471195184899</v>
      </c>
      <c r="J180" s="5">
        <f t="shared" si="86"/>
        <v>295.2231353307655</v>
      </c>
    </row>
    <row r="181" spans="1:10" x14ac:dyDescent="0.25">
      <c r="A181" s="4" t="s">
        <v>25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f t="shared" si="86"/>
        <v>0</v>
      </c>
    </row>
    <row r="182" spans="1:10" x14ac:dyDescent="0.25">
      <c r="A182" s="4" t="s">
        <v>26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f t="shared" si="86"/>
        <v>0</v>
      </c>
    </row>
    <row r="183" spans="1:10" x14ac:dyDescent="0.25">
      <c r="A183" s="4" t="s">
        <v>13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1.328513937383337</v>
      </c>
      <c r="I183" s="5">
        <v>0</v>
      </c>
      <c r="J183" s="5">
        <f t="shared" si="86"/>
        <v>1.328513937383337</v>
      </c>
    </row>
    <row r="184" spans="1:10" x14ac:dyDescent="0.25">
      <c r="A184" s="4" t="s">
        <v>14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8">
        <v>17.798796216680998</v>
      </c>
      <c r="I184" s="5">
        <v>1.306658624997401</v>
      </c>
      <c r="J184" s="5">
        <f t="shared" si="86"/>
        <v>19.105454841678398</v>
      </c>
    </row>
    <row r="185" spans="1:10" x14ac:dyDescent="0.25">
      <c r="A185" s="6" t="s">
        <v>4</v>
      </c>
      <c r="B185" s="7">
        <f>B179+B180+B181+B182+B183+B184</f>
        <v>151</v>
      </c>
      <c r="C185" s="7">
        <f t="shared" ref="C185" si="87">C179+C180+C181+C182+C183+C184</f>
        <v>0</v>
      </c>
      <c r="D185" s="7">
        <f t="shared" ref="D185" si="88">D179+D180+D181+D182+D183+D184</f>
        <v>86.019957186314173</v>
      </c>
      <c r="E185" s="7">
        <f t="shared" ref="E185" si="89">E179+E180+E181+E182+E183+E184</f>
        <v>0</v>
      </c>
      <c r="F185" s="7">
        <f t="shared" ref="F185" si="90">F179+F180+F181+F182+F183+F184</f>
        <v>14.590283748925195</v>
      </c>
      <c r="G185" s="7">
        <v>99.754526560148591</v>
      </c>
      <c r="H185" s="7">
        <f t="shared" ref="H185" si="91">H179+H180+H181+H182+H183+H184</f>
        <v>-127.95986199236854</v>
      </c>
      <c r="I185" s="7">
        <f t="shared" ref="I185" si="92">I179+I180+I181+I182+I183+I184</f>
        <v>-13.897812570187497</v>
      </c>
      <c r="J185" s="7">
        <f t="shared" ref="J185" si="93">J179+J180+J181+J182+J183+J184</f>
        <v>209.50709293283185</v>
      </c>
    </row>
    <row r="186" spans="1:10" x14ac:dyDescent="0.25">
      <c r="A186" s="4" t="s">
        <v>5</v>
      </c>
      <c r="B186" s="5">
        <v>0</v>
      </c>
      <c r="C186" s="5">
        <v>0</v>
      </c>
      <c r="D186" s="5">
        <v>16.953657547972533</v>
      </c>
      <c r="E186" s="5">
        <v>0</v>
      </c>
      <c r="F186" s="5">
        <v>0</v>
      </c>
      <c r="G186" s="5">
        <v>1.3271660000000001</v>
      </c>
      <c r="H186" s="8">
        <v>7.0755880382206557</v>
      </c>
      <c r="I186" s="5">
        <v>13.897812570187465</v>
      </c>
      <c r="J186" s="5">
        <f>SUM(B186:I186)</f>
        <v>39.254224156380651</v>
      </c>
    </row>
    <row r="187" spans="1:10" x14ac:dyDescent="0.25">
      <c r="A187" s="4" t="s">
        <v>6</v>
      </c>
      <c r="B187" s="5">
        <v>0</v>
      </c>
      <c r="C187" s="5">
        <v>0</v>
      </c>
      <c r="D187" s="5">
        <v>241.46421640702667</v>
      </c>
      <c r="E187" s="5">
        <v>0</v>
      </c>
      <c r="F187" s="5">
        <v>0</v>
      </c>
      <c r="G187" s="5">
        <v>0</v>
      </c>
      <c r="H187" s="8">
        <v>0</v>
      </c>
      <c r="I187" s="5">
        <v>0</v>
      </c>
      <c r="J187" s="5">
        <f>SUM(B187:I187)</f>
        <v>241.46421640702667</v>
      </c>
    </row>
    <row r="188" spans="1:10" x14ac:dyDescent="0.25">
      <c r="A188" s="4" t="s">
        <v>7</v>
      </c>
      <c r="B188" s="5">
        <v>0</v>
      </c>
      <c r="C188" s="5">
        <v>0</v>
      </c>
      <c r="D188" s="5">
        <v>11.257365439105197</v>
      </c>
      <c r="E188" s="5">
        <v>0</v>
      </c>
      <c r="F188" s="5">
        <v>0</v>
      </c>
      <c r="G188" s="5">
        <v>8.7284839982803089</v>
      </c>
      <c r="H188" s="8">
        <v>56.350031303527288</v>
      </c>
      <c r="I188" s="5">
        <v>0</v>
      </c>
      <c r="J188" s="5">
        <f>SUM(B188:I188)</f>
        <v>76.335880740912785</v>
      </c>
    </row>
    <row r="189" spans="1:10" x14ac:dyDescent="0.25">
      <c r="A189" s="4" t="s">
        <v>8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6.0973999999999993E-2</v>
      </c>
      <c r="H189" s="8">
        <v>64.311350948493512</v>
      </c>
      <c r="I189" s="5">
        <v>0</v>
      </c>
      <c r="J189" s="5">
        <f>SUM(B189:I189)</f>
        <v>64.372324948493514</v>
      </c>
    </row>
    <row r="190" spans="1:10" x14ac:dyDescent="0.25">
      <c r="A190" s="4" t="s">
        <v>9</v>
      </c>
      <c r="B190" s="5">
        <v>0</v>
      </c>
      <c r="C190" s="5">
        <v>0</v>
      </c>
      <c r="D190" s="5">
        <v>8.0107686913826868</v>
      </c>
      <c r="E190" s="5">
        <v>0</v>
      </c>
      <c r="F190" s="5">
        <v>0</v>
      </c>
      <c r="G190" s="5">
        <v>0</v>
      </c>
      <c r="H190" s="8">
        <v>0.22289170212708198</v>
      </c>
      <c r="I190" s="5">
        <v>0</v>
      </c>
      <c r="J190" s="5">
        <f>SUM(B190:I190)</f>
        <v>8.2336603935097692</v>
      </c>
    </row>
    <row r="191" spans="1:10" x14ac:dyDescent="0.25">
      <c r="A191" s="9" t="s">
        <v>10</v>
      </c>
      <c r="B191" s="10">
        <f>B186+B187+B188+B189+B190</f>
        <v>0</v>
      </c>
      <c r="C191" s="10">
        <f t="shared" ref="C191" si="94">C186+C187+C188+C189+C190</f>
        <v>0</v>
      </c>
      <c r="D191" s="10">
        <f t="shared" ref="D191" si="95">D186+D187+D188+D189+D190</f>
        <v>277.68600808548706</v>
      </c>
      <c r="E191" s="10">
        <f t="shared" ref="E191" si="96">E186+E187+E188+E189+E190</f>
        <v>0</v>
      </c>
      <c r="F191" s="10">
        <f t="shared" ref="F191" si="97">F186+F187+F188+F189+F190</f>
        <v>0</v>
      </c>
      <c r="G191" s="10">
        <v>10.116623998280311</v>
      </c>
      <c r="H191" s="10">
        <f t="shared" ref="H191" si="98">H186+H187+H188+H189+H190</f>
        <v>127.95986199236854</v>
      </c>
      <c r="I191" s="10">
        <f t="shared" ref="I191" si="99">I186+I187+I188+I189+I190</f>
        <v>13.897812570187465</v>
      </c>
      <c r="J191" s="10">
        <f t="shared" ref="J191" si="100">J186+J187+J188+J189+J190</f>
        <v>429.66030664632336</v>
      </c>
    </row>
    <row r="192" spans="1:10" x14ac:dyDescent="0.25">
      <c r="A192" s="9" t="s">
        <v>11</v>
      </c>
      <c r="B192" s="10">
        <v>0</v>
      </c>
      <c r="C192" s="10">
        <v>0</v>
      </c>
      <c r="D192" s="10">
        <v>12.805442944966714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f>SUM(B192:I192)</f>
        <v>12.805442944966714</v>
      </c>
    </row>
    <row r="193" spans="1:10" x14ac:dyDescent="0.25">
      <c r="A193" s="6" t="s">
        <v>12</v>
      </c>
      <c r="B193" s="7">
        <f>B191+B192</f>
        <v>0</v>
      </c>
      <c r="C193" s="7">
        <f t="shared" ref="C193" si="101">C191+C192</f>
        <v>0</v>
      </c>
      <c r="D193" s="7">
        <f t="shared" ref="D193" si="102">D191+D192</f>
        <v>290.49145103045379</v>
      </c>
      <c r="E193" s="7">
        <f t="shared" ref="E193" si="103">E191+E192</f>
        <v>0</v>
      </c>
      <c r="F193" s="7">
        <f t="shared" ref="F193" si="104">F191+F192</f>
        <v>0</v>
      </c>
      <c r="G193" s="7">
        <v>10.116623998280311</v>
      </c>
      <c r="H193" s="7">
        <f t="shared" ref="H193" si="105">H191+H192</f>
        <v>127.95986199236854</v>
      </c>
      <c r="I193" s="7">
        <f t="shared" ref="I193" si="106">I191+I192</f>
        <v>13.897812570187465</v>
      </c>
      <c r="J193" s="7">
        <f t="shared" ref="J193" si="107">J191+J192</f>
        <v>442.46574959129009</v>
      </c>
    </row>
    <row r="194" spans="1:10" x14ac:dyDescent="0.25">
      <c r="A194" s="4" t="s">
        <v>39</v>
      </c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 t="s">
        <v>43</v>
      </c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 t="s">
        <v>29</v>
      </c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 t="s">
        <v>42</v>
      </c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60" x14ac:dyDescent="0.25">
      <c r="A200" s="6"/>
      <c r="B200" s="11" t="s">
        <v>16</v>
      </c>
      <c r="C200" s="11" t="s">
        <v>30</v>
      </c>
      <c r="D200" s="11" t="s">
        <v>31</v>
      </c>
      <c r="E200" s="11" t="s">
        <v>15</v>
      </c>
      <c r="F200" s="11" t="s">
        <v>32</v>
      </c>
      <c r="G200" s="11" t="s">
        <v>33</v>
      </c>
      <c r="H200" s="11" t="s">
        <v>21</v>
      </c>
      <c r="I200" s="11" t="s">
        <v>34</v>
      </c>
      <c r="J200" s="11" t="s">
        <v>22</v>
      </c>
    </row>
    <row r="201" spans="1:10" x14ac:dyDescent="0.25">
      <c r="A201" s="4" t="s">
        <v>0</v>
      </c>
      <c r="B201" s="5">
        <v>0</v>
      </c>
      <c r="C201" s="5">
        <v>0</v>
      </c>
      <c r="D201" s="5">
        <v>0</v>
      </c>
      <c r="E201" s="5">
        <v>0</v>
      </c>
      <c r="F201" s="5">
        <v>14.936457437661222</v>
      </c>
      <c r="G201" s="5">
        <v>114.61683061713616</v>
      </c>
      <c r="H201" s="5">
        <v>0</v>
      </c>
      <c r="I201" s="5">
        <v>0</v>
      </c>
      <c r="J201" s="5">
        <f>SUM(B201:I201)</f>
        <v>129.55328805479738</v>
      </c>
    </row>
    <row r="202" spans="1:10" x14ac:dyDescent="0.25">
      <c r="A202" s="4" t="s">
        <v>19</v>
      </c>
      <c r="B202" s="5">
        <v>0</v>
      </c>
      <c r="C202" s="5">
        <v>0</v>
      </c>
      <c r="D202" s="5">
        <v>0</v>
      </c>
      <c r="E202" s="5">
        <v>0</v>
      </c>
      <c r="F202" s="5">
        <v>1.522184006878762</v>
      </c>
      <c r="G202" s="5">
        <v>0</v>
      </c>
      <c r="H202" s="5">
        <v>0</v>
      </c>
      <c r="I202" s="5">
        <v>0</v>
      </c>
      <c r="J202" s="5">
        <f t="shared" ref="J202:J204" si="108">SUM(B202:I202)</f>
        <v>1.522184006878762</v>
      </c>
    </row>
    <row r="203" spans="1:10" x14ac:dyDescent="0.25">
      <c r="A203" s="4" t="s">
        <v>40</v>
      </c>
      <c r="B203" s="5">
        <v>0</v>
      </c>
      <c r="C203" s="5">
        <v>0</v>
      </c>
      <c r="D203" s="5">
        <v>0</v>
      </c>
      <c r="E203" s="5">
        <v>0</v>
      </c>
      <c r="F203" s="5">
        <v>4.8841788478073953</v>
      </c>
      <c r="G203" s="5">
        <v>0</v>
      </c>
      <c r="H203" s="5">
        <v>0</v>
      </c>
      <c r="I203" s="5">
        <v>0</v>
      </c>
      <c r="J203" s="5">
        <f t="shared" si="108"/>
        <v>4.8841788478073953</v>
      </c>
    </row>
    <row r="204" spans="1:10" x14ac:dyDescent="0.25">
      <c r="A204" s="4" t="s">
        <v>20</v>
      </c>
      <c r="B204" s="5">
        <v>0</v>
      </c>
      <c r="C204" s="5">
        <v>0</v>
      </c>
      <c r="D204" s="5">
        <v>0</v>
      </c>
      <c r="E204" s="5">
        <v>0</v>
      </c>
      <c r="F204" s="5">
        <v>8.5300945829750638</v>
      </c>
      <c r="G204" s="5">
        <v>0</v>
      </c>
      <c r="H204" s="5">
        <v>0</v>
      </c>
      <c r="I204" s="5">
        <v>0</v>
      </c>
      <c r="J204" s="5">
        <f t="shared" si="108"/>
        <v>8.5300945829750638</v>
      </c>
    </row>
    <row r="205" spans="1:10" x14ac:dyDescent="0.25">
      <c r="A205" s="4" t="s">
        <v>1</v>
      </c>
      <c r="B205" s="5">
        <v>177.51529107000002</v>
      </c>
      <c r="C205" s="5">
        <v>0</v>
      </c>
      <c r="D205" s="5">
        <v>510.11771744220437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f>SUM(B205:I205)</f>
        <v>687.63300851220436</v>
      </c>
    </row>
    <row r="206" spans="1:10" x14ac:dyDescent="0.25">
      <c r="A206" s="4" t="s">
        <v>2</v>
      </c>
      <c r="B206" s="5">
        <v>0</v>
      </c>
      <c r="C206" s="5">
        <v>0</v>
      </c>
      <c r="D206" s="5">
        <v>-9.0081769748366352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f>SUM(B206:I206)</f>
        <v>-9.0081769748366352</v>
      </c>
    </row>
    <row r="207" spans="1:10" x14ac:dyDescent="0.25">
      <c r="A207" s="4" t="s">
        <v>17</v>
      </c>
      <c r="B207" s="5">
        <v>0</v>
      </c>
      <c r="C207" s="5">
        <v>0</v>
      </c>
      <c r="D207" s="5">
        <v>-1.6706216878206857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f>SUM(B207:I207)</f>
        <v>-1.6706216878206857</v>
      </c>
    </row>
    <row r="208" spans="1:10" x14ac:dyDescent="0.25">
      <c r="A208" s="4" t="s">
        <v>18</v>
      </c>
      <c r="B208" s="5">
        <v>0</v>
      </c>
      <c r="C208" s="5">
        <v>0</v>
      </c>
      <c r="D208" s="5">
        <v>-108.70964260890554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f>SUM(B208:I208)</f>
        <v>-108.70964260890554</v>
      </c>
    </row>
    <row r="209" spans="1:10" x14ac:dyDescent="0.25">
      <c r="A209" s="4" t="s">
        <v>23</v>
      </c>
      <c r="B209" s="5">
        <v>-8.5152910699999946</v>
      </c>
      <c r="C209" s="5">
        <v>0</v>
      </c>
      <c r="D209" s="5">
        <v>25.185063398442722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f>SUM(B209:I209)</f>
        <v>16.669772328442725</v>
      </c>
    </row>
    <row r="210" spans="1:10" x14ac:dyDescent="0.25">
      <c r="A210" s="6" t="s">
        <v>24</v>
      </c>
      <c r="B210" s="7">
        <f t="shared" ref="B210:J210" si="109">B201+B205+B206+B207+B208+B209</f>
        <v>169.00000000000003</v>
      </c>
      <c r="C210" s="7">
        <f t="shared" si="109"/>
        <v>0</v>
      </c>
      <c r="D210" s="7">
        <f t="shared" si="109"/>
        <v>415.91433956908418</v>
      </c>
      <c r="E210" s="7">
        <f t="shared" si="109"/>
        <v>0</v>
      </c>
      <c r="F210" s="7">
        <f t="shared" si="109"/>
        <v>14.936457437661222</v>
      </c>
      <c r="G210" s="7">
        <v>114.61683061713616</v>
      </c>
      <c r="H210" s="7">
        <f t="shared" si="109"/>
        <v>0</v>
      </c>
      <c r="I210" s="7">
        <f t="shared" si="109"/>
        <v>0</v>
      </c>
      <c r="J210" s="7">
        <f t="shared" si="109"/>
        <v>714.46762762388164</v>
      </c>
    </row>
    <row r="211" spans="1:10" x14ac:dyDescent="0.25">
      <c r="A211" s="4" t="s">
        <v>3</v>
      </c>
      <c r="B211" s="5">
        <v>0</v>
      </c>
      <c r="C211" s="5">
        <v>0</v>
      </c>
      <c r="D211" s="5">
        <v>-63.328669247361233</v>
      </c>
      <c r="E211" s="5">
        <v>0</v>
      </c>
      <c r="F211" s="5">
        <v>0</v>
      </c>
      <c r="G211" s="5">
        <v>0</v>
      </c>
      <c r="H211" s="5">
        <f>-(H223+H212)-H216-H215</f>
        <v>2.350184314523196</v>
      </c>
      <c r="I211" s="5">
        <v>0</v>
      </c>
      <c r="J211" s="5">
        <f t="shared" ref="J211:J216" si="110">SUM(B211:I211)</f>
        <v>-60.978484932838036</v>
      </c>
    </row>
    <row r="212" spans="1:10" x14ac:dyDescent="0.25">
      <c r="A212" s="4" t="s">
        <v>41</v>
      </c>
      <c r="B212" s="5">
        <v>169.00000000000003</v>
      </c>
      <c r="C212" s="5">
        <v>0</v>
      </c>
      <c r="D212" s="5">
        <v>188.639208657702</v>
      </c>
      <c r="E212" s="5">
        <v>0</v>
      </c>
      <c r="F212" s="5">
        <v>14.936457437661222</v>
      </c>
      <c r="G212" s="5">
        <v>99.823316346843825</v>
      </c>
      <c r="H212" s="5">
        <f>-138.6762-F212</f>
        <v>-153.61265743766123</v>
      </c>
      <c r="I212" s="5">
        <v>-13.961808254514199</v>
      </c>
      <c r="J212" s="5">
        <f t="shared" si="110"/>
        <v>304.82451675003159</v>
      </c>
    </row>
    <row r="213" spans="1:10" x14ac:dyDescent="0.25">
      <c r="A213" s="4" t="s">
        <v>25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f t="shared" si="110"/>
        <v>0</v>
      </c>
    </row>
    <row r="214" spans="1:10" x14ac:dyDescent="0.25">
      <c r="A214" s="4" t="s">
        <v>26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f t="shared" si="110"/>
        <v>0</v>
      </c>
    </row>
    <row r="215" spans="1:10" x14ac:dyDescent="0.25">
      <c r="A215" s="4" t="s">
        <v>13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1.5535279698743358</v>
      </c>
      <c r="I215" s="5">
        <v>0</v>
      </c>
      <c r="J215" s="5">
        <f t="shared" si="110"/>
        <v>1.5535279698743358</v>
      </c>
    </row>
    <row r="216" spans="1:10" x14ac:dyDescent="0.25">
      <c r="A216" s="4" t="s">
        <v>14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8">
        <v>20.034393809114359</v>
      </c>
      <c r="I216" s="5">
        <v>1.1736456463178564</v>
      </c>
      <c r="J216" s="5">
        <f t="shared" si="110"/>
        <v>21.208039455432214</v>
      </c>
    </row>
    <row r="217" spans="1:10" x14ac:dyDescent="0.25">
      <c r="A217" s="6" t="s">
        <v>4</v>
      </c>
      <c r="B217" s="7">
        <f>B211+B212+B213+B214+B215+B216</f>
        <v>169.00000000000003</v>
      </c>
      <c r="C217" s="7">
        <f t="shared" ref="C217" si="111">C211+C212+C213+C214+C215+C216</f>
        <v>0</v>
      </c>
      <c r="D217" s="7">
        <f t="shared" ref="D217" si="112">D211+D212+D213+D214+D215+D216</f>
        <v>125.31053941034077</v>
      </c>
      <c r="E217" s="7">
        <f t="shared" ref="E217" si="113">E211+E212+E213+E214+E215+E216</f>
        <v>0</v>
      </c>
      <c r="F217" s="7">
        <f t="shared" ref="F217" si="114">F211+F212+F213+F214+F215+F216</f>
        <v>14.936457437661222</v>
      </c>
      <c r="G217" s="7">
        <v>99.823316346843825</v>
      </c>
      <c r="H217" s="7">
        <f t="shared" ref="H217" si="115">H211+H212+H213+H214+H215+H216</f>
        <v>-129.67455134414934</v>
      </c>
      <c r="I217" s="7">
        <f t="shared" ref="I217" si="116">I211+I212+I213+I214+I215+I216</f>
        <v>-12.788162608196343</v>
      </c>
      <c r="J217" s="7">
        <f t="shared" ref="J217" si="117">J211+J212+J213+J214+J215+J216</f>
        <v>266.6075992425001</v>
      </c>
    </row>
    <row r="218" spans="1:10" x14ac:dyDescent="0.25">
      <c r="A218" s="4" t="s">
        <v>5</v>
      </c>
      <c r="B218" s="5">
        <v>0</v>
      </c>
      <c r="C218" s="5">
        <v>0</v>
      </c>
      <c r="D218" s="5">
        <v>16.960516837210648</v>
      </c>
      <c r="E218" s="5">
        <v>0</v>
      </c>
      <c r="F218" s="5">
        <v>0</v>
      </c>
      <c r="G218" s="5">
        <v>6.5745672806534818</v>
      </c>
      <c r="H218" s="8">
        <v>4.8418566737242239</v>
      </c>
      <c r="I218" s="5">
        <v>12.78816260819633</v>
      </c>
      <c r="J218" s="5">
        <f>SUM(B218:I218)</f>
        <v>41.165103399784684</v>
      </c>
    </row>
    <row r="219" spans="1:10" x14ac:dyDescent="0.25">
      <c r="A219" s="4" t="s">
        <v>6</v>
      </c>
      <c r="B219" s="5">
        <v>0</v>
      </c>
      <c r="C219" s="5">
        <v>0</v>
      </c>
      <c r="D219" s="5">
        <v>241.56191054154039</v>
      </c>
      <c r="E219" s="5">
        <v>0</v>
      </c>
      <c r="F219" s="5">
        <v>0</v>
      </c>
      <c r="G219" s="5">
        <v>0</v>
      </c>
      <c r="H219" s="8">
        <v>0</v>
      </c>
      <c r="I219" s="5">
        <v>0</v>
      </c>
      <c r="J219" s="5">
        <f>SUM(B219:I219)</f>
        <v>241.56191054154039</v>
      </c>
    </row>
    <row r="220" spans="1:10" x14ac:dyDescent="0.25">
      <c r="A220" s="4" t="s">
        <v>7</v>
      </c>
      <c r="B220" s="5">
        <v>0</v>
      </c>
      <c r="C220" s="5">
        <v>0</v>
      </c>
      <c r="D220" s="5">
        <v>11.261920062518318</v>
      </c>
      <c r="E220" s="5">
        <v>0</v>
      </c>
      <c r="F220" s="5">
        <v>0</v>
      </c>
      <c r="G220" s="5">
        <v>8.1566163361994839</v>
      </c>
      <c r="H220" s="8">
        <v>57.247245652234518</v>
      </c>
      <c r="I220" s="5">
        <v>0</v>
      </c>
      <c r="J220" s="5">
        <f>SUM(B220:I220)</f>
        <v>76.665782050952316</v>
      </c>
    </row>
    <row r="221" spans="1:10" x14ac:dyDescent="0.25">
      <c r="A221" s="4" t="s">
        <v>8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6.2330653439380906E-2</v>
      </c>
      <c r="H221" s="8">
        <v>67.427399528459503</v>
      </c>
      <c r="I221" s="5">
        <v>0</v>
      </c>
      <c r="J221" s="5">
        <f>SUM(B221:I221)</f>
        <v>67.489730181898878</v>
      </c>
    </row>
    <row r="222" spans="1:10" x14ac:dyDescent="0.25">
      <c r="A222" s="4" t="s">
        <v>9</v>
      </c>
      <c r="B222" s="5">
        <v>0</v>
      </c>
      <c r="C222" s="5">
        <v>0</v>
      </c>
      <c r="D222" s="5">
        <v>8.014009772507416</v>
      </c>
      <c r="E222" s="5">
        <v>0</v>
      </c>
      <c r="F222" s="5">
        <v>0</v>
      </c>
      <c r="G222" s="5">
        <v>0</v>
      </c>
      <c r="H222" s="8">
        <v>0.15804948973110147</v>
      </c>
      <c r="I222" s="5">
        <v>0</v>
      </c>
      <c r="J222" s="5">
        <f>SUM(B222:I222)</f>
        <v>8.172059262238518</v>
      </c>
    </row>
    <row r="223" spans="1:10" x14ac:dyDescent="0.25">
      <c r="A223" s="9" t="s">
        <v>10</v>
      </c>
      <c r="B223" s="10">
        <f>B218+B219+B220+B221+B222</f>
        <v>0</v>
      </c>
      <c r="C223" s="10">
        <f t="shared" ref="C223" si="118">C218+C219+C220+C221+C222</f>
        <v>0</v>
      </c>
      <c r="D223" s="10">
        <f t="shared" ref="D223" si="119">D218+D219+D220+D221+D222</f>
        <v>277.79835721377674</v>
      </c>
      <c r="E223" s="10">
        <f t="shared" ref="E223" si="120">E218+E219+E220+E221+E222</f>
        <v>0</v>
      </c>
      <c r="F223" s="10">
        <f t="shared" ref="F223" si="121">F218+F219+F220+F221+F222</f>
        <v>0</v>
      </c>
      <c r="G223" s="10">
        <v>14.793514270292347</v>
      </c>
      <c r="H223" s="10">
        <f t="shared" ref="H223" si="122">H218+H219+H220+H221+H222</f>
        <v>129.67455134414934</v>
      </c>
      <c r="I223" s="10">
        <f t="shared" ref="I223" si="123">I218+I219+I220+I221+I222</f>
        <v>12.78816260819633</v>
      </c>
      <c r="J223" s="10">
        <f t="shared" ref="J223" si="124">J218+J219+J220+J221+J222</f>
        <v>435.05458543641481</v>
      </c>
    </row>
    <row r="224" spans="1:10" x14ac:dyDescent="0.25">
      <c r="A224" s="9" t="s">
        <v>11</v>
      </c>
      <c r="B224" s="10">
        <v>0</v>
      </c>
      <c r="C224" s="10">
        <v>0</v>
      </c>
      <c r="D224" s="10">
        <v>12.805442944966714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f>SUM(B224:I224)</f>
        <v>12.805442944966714</v>
      </c>
    </row>
    <row r="225" spans="1:10" x14ac:dyDescent="0.25">
      <c r="A225" s="6" t="s">
        <v>12</v>
      </c>
      <c r="B225" s="7">
        <f>B223+B224</f>
        <v>0</v>
      </c>
      <c r="C225" s="7">
        <f t="shared" ref="C225" si="125">C223+C224</f>
        <v>0</v>
      </c>
      <c r="D225" s="7">
        <f t="shared" ref="D225" si="126">D223+D224</f>
        <v>290.60380015874347</v>
      </c>
      <c r="E225" s="7">
        <f t="shared" ref="E225" si="127">E223+E224</f>
        <v>0</v>
      </c>
      <c r="F225" s="7">
        <f t="shared" ref="F225" si="128">F223+F224</f>
        <v>0</v>
      </c>
      <c r="G225" s="7">
        <v>14.793514270292347</v>
      </c>
      <c r="H225" s="7">
        <f t="shared" ref="H225" si="129">H223+H224</f>
        <v>129.67455134414934</v>
      </c>
      <c r="I225" s="7">
        <f t="shared" ref="I225" si="130">I223+I224</f>
        <v>12.78816260819633</v>
      </c>
      <c r="J225" s="7">
        <f t="shared" ref="J225" si="131">J223+J224</f>
        <v>447.86002838138154</v>
      </c>
    </row>
    <row r="226" spans="1:10" x14ac:dyDescent="0.25">
      <c r="A226" s="4" t="s">
        <v>39</v>
      </c>
      <c r="B226" s="4"/>
      <c r="C226" s="4"/>
      <c r="D226" s="4"/>
      <c r="E226" s="4"/>
      <c r="F226" s="4"/>
      <c r="G226" s="4"/>
      <c r="H226" s="4"/>
      <c r="I226" s="4"/>
      <c r="J226" s="4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showGridLines="0" zoomScaleNormal="100" workbookViewId="0">
      <selection activeCell="A234" sqref="A234"/>
    </sheetView>
  </sheetViews>
  <sheetFormatPr baseColWidth="10" defaultColWidth="9.140625" defaultRowHeight="15" x14ac:dyDescent="0.25"/>
  <cols>
    <col min="1" max="1" width="45.42578125" bestFit="1" customWidth="1"/>
    <col min="2" max="2" width="9.28515625" bestFit="1" customWidth="1"/>
    <col min="3" max="3" width="9.42578125" bestFit="1" customWidth="1"/>
    <col min="4" max="4" width="10.28515625" bestFit="1" customWidth="1"/>
    <col min="5" max="5" width="9.42578125" bestFit="1" customWidth="1"/>
    <col min="6" max="6" width="9.28515625" bestFit="1" customWidth="1"/>
    <col min="7" max="7" width="9.42578125" bestFit="1" customWidth="1"/>
    <col min="8" max="8" width="10.28515625" bestFit="1" customWidth="1"/>
    <col min="9" max="9" width="9.28515625" bestFit="1" customWidth="1"/>
    <col min="10" max="10" width="10.42578125" bestFit="1" customWidth="1"/>
  </cols>
  <sheetData>
    <row r="1" spans="1:11" ht="23.25" x14ac:dyDescent="0.35">
      <c r="A1" s="14" t="s">
        <v>27</v>
      </c>
      <c r="B1" s="15"/>
      <c r="C1" s="15"/>
      <c r="D1" s="15"/>
      <c r="E1" s="15"/>
      <c r="F1" s="15"/>
      <c r="G1" s="15"/>
      <c r="H1" s="15"/>
      <c r="I1" s="15"/>
      <c r="J1" s="15"/>
    </row>
    <row r="4" spans="1:11" x14ac:dyDescent="0.25">
      <c r="B4" s="2" t="s">
        <v>44</v>
      </c>
    </row>
    <row r="5" spans="1:11" x14ac:dyDescent="0.25">
      <c r="B5" t="s">
        <v>29</v>
      </c>
    </row>
    <row r="6" spans="1:11" x14ac:dyDescent="0.25">
      <c r="B6" t="s">
        <v>42</v>
      </c>
    </row>
    <row r="8" spans="1:11" ht="60" x14ac:dyDescent="0.25">
      <c r="A8" s="3"/>
      <c r="B8" s="13" t="s">
        <v>16</v>
      </c>
      <c r="C8" s="13" t="s">
        <v>30</v>
      </c>
      <c r="D8" s="13" t="s">
        <v>31</v>
      </c>
      <c r="E8" s="13" t="s">
        <v>15</v>
      </c>
      <c r="F8" s="13" t="s">
        <v>32</v>
      </c>
      <c r="G8" s="13" t="s">
        <v>33</v>
      </c>
      <c r="H8" s="13" t="s">
        <v>21</v>
      </c>
      <c r="I8" s="13" t="s">
        <v>34</v>
      </c>
      <c r="J8" s="13" t="s">
        <v>22</v>
      </c>
    </row>
    <row r="9" spans="1:11" x14ac:dyDescent="0.25">
      <c r="A9" s="4" t="s">
        <v>0</v>
      </c>
      <c r="B9" s="5">
        <f>Mayotte!B9+'La Réunion'!B9+Martinique!B9+Guyane!B9+Guadeloupe!B9</f>
        <v>0</v>
      </c>
      <c r="C9" s="5">
        <f>Mayotte!C9+'La Réunion'!C9+Martinique!C9+Guyane!C9+Guadeloupe!C9</f>
        <v>0</v>
      </c>
      <c r="D9" s="5">
        <f>Mayotte!D9+'La Réunion'!D9+Martinique!D9+Guyane!D9+Guadeloupe!D9</f>
        <v>0</v>
      </c>
      <c r="E9" s="5">
        <f>Mayotte!E9+'La Réunion'!E9+Martinique!E9+Guyane!E9+Guadeloupe!E9</f>
        <v>0</v>
      </c>
      <c r="F9" s="5">
        <f>Mayotte!F9+'La Réunion'!F9+Martinique!F9+Guyane!F9+Guadeloupe!F9</f>
        <v>125.49541480425623</v>
      </c>
      <c r="G9" s="5">
        <f>Mayotte!G9+'La Réunion'!G9+Martinique!G9+Guyane!G9+Guadeloupe!G9</f>
        <v>411.08630309221019</v>
      </c>
      <c r="H9" s="5">
        <f>Mayotte!H9+'La Réunion'!H9+Martinique!H9+Guyane!H9+Guadeloupe!H9</f>
        <v>0</v>
      </c>
      <c r="I9" s="5">
        <f>Mayotte!I9+'La Réunion'!I9+Martinique!I9+Guyane!I9+Guadeloupe!I9</f>
        <v>0</v>
      </c>
      <c r="J9" s="5">
        <f>SUM(B9:I9)</f>
        <v>536.58171789646644</v>
      </c>
      <c r="K9" s="1"/>
    </row>
    <row r="10" spans="1:11" x14ac:dyDescent="0.25">
      <c r="A10" s="4" t="s">
        <v>19</v>
      </c>
      <c r="B10" s="5">
        <f>Mayotte!B10+'La Réunion'!B10+Martinique!B10+Guyane!B10+Guadeloupe!B10</f>
        <v>0</v>
      </c>
      <c r="C10" s="5">
        <f>Mayotte!C10+'La Réunion'!C10+Martinique!C10+Guyane!C10+Guadeloupe!C10</f>
        <v>0</v>
      </c>
      <c r="D10" s="5">
        <f>Mayotte!D10+'La Réunion'!D10+Martinique!D10+Guyane!D10+Guadeloupe!D10</f>
        <v>0</v>
      </c>
      <c r="E10" s="5">
        <f>Mayotte!E10+'La Réunion'!E10+Martinique!E10+Guyane!E10+Guadeloupe!E10</f>
        <v>0</v>
      </c>
      <c r="F10" s="5">
        <f>Mayotte!F10+'La Réunion'!F10+Martinique!F10+Guyane!F10+Guadeloupe!F10</f>
        <v>75.264374391530524</v>
      </c>
      <c r="G10" s="5">
        <f>Mayotte!G10+'La Réunion'!G10+Martinique!G10+Guyane!G10+Guadeloupe!G10</f>
        <v>0</v>
      </c>
      <c r="H10" s="5">
        <f>Mayotte!H10+'La Réunion'!H10+Martinique!H10+Guyane!H10+Guadeloupe!H10</f>
        <v>0</v>
      </c>
      <c r="I10" s="5">
        <f>Mayotte!I10+'La Réunion'!I10+Martinique!I10+Guyane!I10+Guadeloupe!I10</f>
        <v>0</v>
      </c>
      <c r="J10" s="5">
        <f t="shared" ref="J10:J12" si="0">SUM(B10:I10)</f>
        <v>75.264374391530524</v>
      </c>
      <c r="K10" s="1"/>
    </row>
    <row r="11" spans="1:11" x14ac:dyDescent="0.25">
      <c r="A11" s="4" t="s">
        <v>40</v>
      </c>
      <c r="B11" s="5">
        <f>Mayotte!B11+'La Réunion'!B11+Martinique!B11+Guyane!B11+Guadeloupe!B11</f>
        <v>0</v>
      </c>
      <c r="C11" s="5">
        <f>Mayotte!C11+'La Réunion'!C11+Martinique!C11+Guyane!C11+Guadeloupe!C11</f>
        <v>0</v>
      </c>
      <c r="D11" s="5">
        <f>Mayotte!D11+'La Réunion'!D11+Martinique!D11+Guyane!D11+Guadeloupe!D11</f>
        <v>0</v>
      </c>
      <c r="E11" s="5">
        <f>Mayotte!E11+'La Réunion'!E11+Martinique!E11+Guyane!E11+Guadeloupe!E11</f>
        <v>0</v>
      </c>
      <c r="F11" s="5">
        <f>Mayotte!F11+'La Réunion'!F11+Martinique!F11+Guyane!F11+Guadeloupe!F11</f>
        <v>9.1423043852106609</v>
      </c>
      <c r="G11" s="5">
        <f>Mayotte!G11+'La Réunion'!G11+Martinique!G11+Guyane!G11+Guadeloupe!G11</f>
        <v>0</v>
      </c>
      <c r="H11" s="5">
        <f>Mayotte!H11+'La Réunion'!H11+Martinique!H11+Guyane!H11+Guadeloupe!H11</f>
        <v>0</v>
      </c>
      <c r="I11" s="5">
        <f>Mayotte!I11+'La Réunion'!I11+Martinique!I11+Guyane!I11+Guadeloupe!I11</f>
        <v>0</v>
      </c>
      <c r="J11" s="5">
        <f t="shared" si="0"/>
        <v>9.1423043852106609</v>
      </c>
      <c r="K11" s="1"/>
    </row>
    <row r="12" spans="1:11" x14ac:dyDescent="0.25">
      <c r="A12" s="4" t="s">
        <v>20</v>
      </c>
      <c r="B12" s="5">
        <f>Mayotte!B12+'La Réunion'!B12+Martinique!B12+Guyane!B12+Guadeloupe!B12</f>
        <v>0</v>
      </c>
      <c r="C12" s="5">
        <f>Mayotte!C12+'La Réunion'!C12+Martinique!C12+Guyane!C12+Guadeloupe!C12</f>
        <v>0</v>
      </c>
      <c r="D12" s="5">
        <f>Mayotte!D12+'La Réunion'!D12+Martinique!D12+Guyane!D12+Guadeloupe!D12</f>
        <v>0</v>
      </c>
      <c r="E12" s="5">
        <f>Mayotte!E12+'La Réunion'!E12+Martinique!E12+Guyane!E12+Guadeloupe!E12</f>
        <v>0</v>
      </c>
      <c r="F12" s="5">
        <f>Mayotte!F12+'La Réunion'!F12+Martinique!F12+Guyane!F12+Guadeloupe!F12</f>
        <v>41.088736027515054</v>
      </c>
      <c r="G12" s="5">
        <f>Mayotte!G12+'La Réunion'!G12+Martinique!G12+Guyane!G12+Guadeloupe!G12</f>
        <v>0</v>
      </c>
      <c r="H12" s="5">
        <f>Mayotte!H12+'La Réunion'!H12+Martinique!H12+Guyane!H12+Guadeloupe!H12</f>
        <v>0</v>
      </c>
      <c r="I12" s="5">
        <f>Mayotte!I12+'La Réunion'!I12+Martinique!I12+Guyane!I12+Guadeloupe!I12</f>
        <v>0</v>
      </c>
      <c r="J12" s="5">
        <f t="shared" si="0"/>
        <v>41.088736027515054</v>
      </c>
      <c r="K12" s="1"/>
    </row>
    <row r="13" spans="1:11" x14ac:dyDescent="0.25">
      <c r="A13" s="4" t="s">
        <v>1</v>
      </c>
      <c r="B13" s="5">
        <f>Mayotte!B13+'La Réunion'!B13+Martinique!B13+Guyane!B13+Guadeloupe!B13</f>
        <v>465.61489499999999</v>
      </c>
      <c r="C13" s="5">
        <f>Mayotte!C13+'La Réunion'!C13+Martinique!C13+Guyane!C13+Guadeloupe!C13</f>
        <v>462.64549499999998</v>
      </c>
      <c r="D13" s="5">
        <f>Mayotte!D13+'La Réunion'!D13+Martinique!D13+Guyane!D13+Guadeloupe!D13</f>
        <v>2555.2573391817004</v>
      </c>
      <c r="E13" s="5">
        <f>Mayotte!E13+'La Réunion'!E13+Martinique!E13+Guyane!E13+Guadeloupe!E13</f>
        <v>0</v>
      </c>
      <c r="F13" s="5">
        <f>Mayotte!F13+'La Réunion'!F13+Martinique!F13+Guyane!F13+Guadeloupe!F13</f>
        <v>0</v>
      </c>
      <c r="G13" s="5">
        <f>Mayotte!G13+'La Réunion'!G13+Martinique!G13+Guyane!G13+Guadeloupe!G13</f>
        <v>0</v>
      </c>
      <c r="H13" s="5">
        <f>Mayotte!H13+'La Réunion'!H13+Martinique!H13+Guyane!H13+Guadeloupe!H13</f>
        <v>0</v>
      </c>
      <c r="I13" s="5">
        <f>Mayotte!I13+'La Réunion'!I13+Martinique!I13+Guyane!I13+Guadeloupe!I13</f>
        <v>0</v>
      </c>
      <c r="J13" s="5">
        <f>SUM(B13:I13)</f>
        <v>3483.5177291817004</v>
      </c>
      <c r="K13" s="1"/>
    </row>
    <row r="14" spans="1:11" x14ac:dyDescent="0.25">
      <c r="A14" s="4" t="s">
        <v>2</v>
      </c>
      <c r="B14" s="5">
        <f>Mayotte!B14+'La Réunion'!B14+Martinique!B14+Guyane!B14+Guadeloupe!B14</f>
        <v>0</v>
      </c>
      <c r="C14" s="5">
        <f>Mayotte!C14+'La Réunion'!C14+Martinique!C14+Guyane!C14+Guadeloupe!C14</f>
        <v>0</v>
      </c>
      <c r="D14" s="5">
        <f>Mayotte!D14+'La Réunion'!D14+Martinique!D14+Guyane!D14+Guadeloupe!D14</f>
        <v>-313.5</v>
      </c>
      <c r="E14" s="5">
        <f>Mayotte!E14+'La Réunion'!E14+Martinique!E14+Guyane!E14+Guadeloupe!E14</f>
        <v>0</v>
      </c>
      <c r="F14" s="5">
        <f>Mayotte!F14+'La Réunion'!F14+Martinique!F14+Guyane!F14+Guadeloupe!F14</f>
        <v>0</v>
      </c>
      <c r="G14" s="5">
        <f>Mayotte!G14+'La Réunion'!G14+Martinique!G14+Guyane!G14+Guadeloupe!G14</f>
        <v>0</v>
      </c>
      <c r="H14" s="5">
        <f>Mayotte!H14+'La Réunion'!H14+Martinique!H14+Guyane!H14+Guadeloupe!H14</f>
        <v>0</v>
      </c>
      <c r="I14" s="5">
        <f>Mayotte!I14+'La Réunion'!I14+Martinique!I14+Guyane!I14+Guadeloupe!I14</f>
        <v>0</v>
      </c>
      <c r="J14" s="5">
        <f>SUM(B14:I14)</f>
        <v>-313.5</v>
      </c>
      <c r="K14" s="1"/>
    </row>
    <row r="15" spans="1:11" x14ac:dyDescent="0.25">
      <c r="A15" s="4" t="s">
        <v>17</v>
      </c>
      <c r="B15" s="5">
        <f>Mayotte!B15+'La Réunion'!B15+Martinique!B15+Guyane!B15+Guadeloupe!B15</f>
        <v>0</v>
      </c>
      <c r="C15" s="5">
        <f>Mayotte!C15+'La Réunion'!C15+Martinique!C15+Guyane!C15+Guadeloupe!C15</f>
        <v>0</v>
      </c>
      <c r="D15" s="5">
        <f>Mayotte!D15+'La Réunion'!D15+Martinique!D15+Guyane!D15+Guadeloupe!D15</f>
        <v>-9.6590163946094769</v>
      </c>
      <c r="E15" s="5">
        <f>Mayotte!E15+'La Réunion'!E15+Martinique!E15+Guyane!E15+Guadeloupe!E15</f>
        <v>0</v>
      </c>
      <c r="F15" s="5">
        <f>Mayotte!F15+'La Réunion'!F15+Martinique!F15+Guyane!F15+Guadeloupe!F15</f>
        <v>0</v>
      </c>
      <c r="G15" s="5">
        <f>Mayotte!G15+'La Réunion'!G15+Martinique!G15+Guyane!G15+Guadeloupe!G15</f>
        <v>0</v>
      </c>
      <c r="H15" s="5">
        <f>Mayotte!H15+'La Réunion'!H15+Martinique!H15+Guyane!H15+Guadeloupe!H15</f>
        <v>0</v>
      </c>
      <c r="I15" s="5">
        <f>Mayotte!I15+'La Réunion'!I15+Martinique!I15+Guyane!I15+Guadeloupe!I15</f>
        <v>0</v>
      </c>
      <c r="J15" s="5">
        <f>SUM(B15:I15)</f>
        <v>-9.6590163946094769</v>
      </c>
      <c r="K15" s="1"/>
    </row>
    <row r="16" spans="1:11" x14ac:dyDescent="0.25">
      <c r="A16" s="4" t="s">
        <v>18</v>
      </c>
      <c r="B16" s="5">
        <f>Mayotte!B16+'La Réunion'!B16+Martinique!B16+Guyane!B16+Guadeloupe!B16</f>
        <v>0</v>
      </c>
      <c r="C16" s="5">
        <f>Mayotte!C16+'La Réunion'!C16+Martinique!C16+Guyane!C16+Guadeloupe!C16</f>
        <v>0</v>
      </c>
      <c r="D16" s="5">
        <f>Mayotte!D16+'La Réunion'!D16+Martinique!D16+Guyane!D16+Guadeloupe!D16</f>
        <v>-493.42433567747344</v>
      </c>
      <c r="E16" s="5">
        <f>Mayotte!E16+'La Réunion'!E16+Martinique!E16+Guyane!E16+Guadeloupe!E16</f>
        <v>0</v>
      </c>
      <c r="F16" s="5">
        <f>Mayotte!F16+'La Réunion'!F16+Martinique!F16+Guyane!F16+Guadeloupe!F16</f>
        <v>0</v>
      </c>
      <c r="G16" s="5">
        <f>Mayotte!G16+'La Réunion'!G16+Martinique!G16+Guyane!G16+Guadeloupe!G16</f>
        <v>0</v>
      </c>
      <c r="H16" s="5">
        <f>Mayotte!H16+'La Réunion'!H16+Martinique!H16+Guyane!H16+Guadeloupe!H16</f>
        <v>0</v>
      </c>
      <c r="I16" s="5">
        <f>Mayotte!I16+'La Réunion'!I16+Martinique!I16+Guyane!I16+Guadeloupe!I16</f>
        <v>0</v>
      </c>
      <c r="J16" s="5">
        <f>SUM(B16:I16)</f>
        <v>-493.42433567747344</v>
      </c>
      <c r="K16" s="1"/>
    </row>
    <row r="17" spans="1:11" x14ac:dyDescent="0.25">
      <c r="A17" s="4" t="s">
        <v>23</v>
      </c>
      <c r="B17" s="5">
        <f>Mayotte!B17+'La Réunion'!B17+Martinique!B17+Guyane!B17+Guadeloupe!B17</f>
        <v>21.843143000000055</v>
      </c>
      <c r="C17" s="5">
        <f>Mayotte!C17+'La Réunion'!C17+Martinique!C17+Guyane!C17+Guadeloupe!C17</f>
        <v>-15.36569999999999</v>
      </c>
      <c r="D17" s="5">
        <f>Mayotte!D17+'La Réunion'!D17+Martinique!D17+Guyane!D17+Guadeloupe!D17</f>
        <v>10</v>
      </c>
      <c r="E17" s="5">
        <f>Mayotte!E17+'La Réunion'!E17+Martinique!E17+Guyane!E17+Guadeloupe!E17</f>
        <v>0</v>
      </c>
      <c r="F17" s="5">
        <f>Mayotte!F17+'La Réunion'!F17+Martinique!F17+Guyane!F17+Guadeloupe!F17</f>
        <v>0</v>
      </c>
      <c r="G17" s="5">
        <f>Mayotte!G17+'La Réunion'!G17+Martinique!G17+Guyane!G17+Guadeloupe!G17</f>
        <v>0</v>
      </c>
      <c r="H17" s="5">
        <f>Mayotte!H17+'La Réunion'!H17+Martinique!H17+Guyane!H17+Guadeloupe!H17</f>
        <v>0</v>
      </c>
      <c r="I17" s="5">
        <f>Mayotte!I17+'La Réunion'!I17+Martinique!I17+Guyane!I17+Guadeloupe!I17</f>
        <v>0</v>
      </c>
      <c r="J17" s="5">
        <f>SUM(B17:I17)</f>
        <v>16.477443000000065</v>
      </c>
      <c r="K17" s="1"/>
    </row>
    <row r="18" spans="1:11" x14ac:dyDescent="0.25">
      <c r="A18" s="6" t="s">
        <v>24</v>
      </c>
      <c r="B18" s="7">
        <f t="shared" ref="B18:J18" si="1">B9+B13+B14+B15+B16+B17</f>
        <v>487.45803800000004</v>
      </c>
      <c r="C18" s="7">
        <f t="shared" si="1"/>
        <v>447.27979499999998</v>
      </c>
      <c r="D18" s="7">
        <f t="shared" si="1"/>
        <v>1748.6739871096177</v>
      </c>
      <c r="E18" s="7">
        <f t="shared" si="1"/>
        <v>0</v>
      </c>
      <c r="F18" s="7">
        <f t="shared" si="1"/>
        <v>125.49541480425623</v>
      </c>
      <c r="G18" s="7">
        <f t="shared" si="1"/>
        <v>411.08630309221019</v>
      </c>
      <c r="H18" s="7">
        <f t="shared" si="1"/>
        <v>0</v>
      </c>
      <c r="I18" s="7">
        <f t="shared" si="1"/>
        <v>0</v>
      </c>
      <c r="J18" s="7">
        <f t="shared" si="1"/>
        <v>3219.9935380060847</v>
      </c>
      <c r="K18" s="1"/>
    </row>
    <row r="19" spans="1:11" x14ac:dyDescent="0.25">
      <c r="A19" s="4" t="s">
        <v>3</v>
      </c>
      <c r="B19" s="5">
        <f>Mayotte!B19+'La Réunion'!B19+Martinique!B19+Guyane!B19+Guadeloupe!B19</f>
        <v>0</v>
      </c>
      <c r="C19" s="5">
        <f>Mayotte!C19+'La Réunion'!C19+Martinique!C19+Guyane!C19+Guadeloupe!C19</f>
        <v>11.241819000000021</v>
      </c>
      <c r="D19" s="5">
        <f>Mayotte!D19+'La Réunion'!D19+Martinique!D19+Guyane!D19+Guadeloupe!D19</f>
        <v>-98.55204533698695</v>
      </c>
      <c r="E19" s="5">
        <f>Mayotte!E19+'La Réunion'!E19+Martinique!E19+Guyane!E19+Guadeloupe!E19</f>
        <v>0</v>
      </c>
      <c r="F19" s="5">
        <f>Mayotte!F19+'La Réunion'!F19+Martinique!F19+Guyane!F19+Guadeloupe!F19</f>
        <v>0</v>
      </c>
      <c r="G19" s="5">
        <f>Mayotte!G19+'La Réunion'!G19+Martinique!G19+Guyane!G19+Guadeloupe!G19</f>
        <v>0</v>
      </c>
      <c r="H19" s="5">
        <f>Mayotte!H19+'La Réunion'!H19+Martinique!H19+Guyane!H19+Guadeloupe!H19</f>
        <v>43.176774612572146</v>
      </c>
      <c r="I19" s="5">
        <f>Mayotte!I19+'La Réunion'!I19+Martinique!I19+Guyane!I19+Guadeloupe!I19</f>
        <v>0</v>
      </c>
      <c r="J19" s="5">
        <f t="shared" ref="J19:J24" si="2">SUM(B19:I19)</f>
        <v>-44.133451724414783</v>
      </c>
      <c r="K19" s="1"/>
    </row>
    <row r="20" spans="1:11" x14ac:dyDescent="0.25">
      <c r="A20" s="4" t="s">
        <v>41</v>
      </c>
      <c r="B20" s="5">
        <f>Mayotte!B20+'La Réunion'!B20+Martinique!B20+Guyane!B20+Guadeloupe!B20</f>
        <v>487.45803800000004</v>
      </c>
      <c r="C20" s="5">
        <f>Mayotte!C20+'La Réunion'!C20+Martinique!C20+Guyane!C20+Guadeloupe!C20</f>
        <v>0</v>
      </c>
      <c r="D20" s="5">
        <f>Mayotte!D20+'La Réunion'!D20+Martinique!D20+Guyane!D20+Guadeloupe!D20</f>
        <v>844.9493613188971</v>
      </c>
      <c r="E20" s="5">
        <f>Mayotte!E20+'La Réunion'!E20+Martinique!E20+Guyane!E20+Guadeloupe!E20</f>
        <v>0</v>
      </c>
      <c r="F20" s="5">
        <f>Mayotte!F20+'La Réunion'!F20+Martinique!F20+Guyane!F20+Guadeloupe!F20</f>
        <v>125.49541480425623</v>
      </c>
      <c r="G20" s="5">
        <f>Mayotte!G20+'La Réunion'!G20+Martinique!G20+Guyane!G20+Guadeloupe!G20</f>
        <v>310.26213691426267</v>
      </c>
      <c r="H20" s="5">
        <f>Mayotte!H20+'La Réunion'!H20+Martinique!H20+Guyane!H20+Guadeloupe!H20</f>
        <v>-686.65536110176254</v>
      </c>
      <c r="I20" s="5">
        <f>Mayotte!I20+'La Réunion'!I20+Martinique!I20+Guyane!I20+Guadeloupe!I20</f>
        <v>-50.035930352536546</v>
      </c>
      <c r="J20" s="5">
        <f t="shared" si="2"/>
        <v>1031.4736595831168</v>
      </c>
      <c r="K20" s="1"/>
    </row>
    <row r="21" spans="1:11" x14ac:dyDescent="0.25">
      <c r="A21" s="4" t="s">
        <v>25</v>
      </c>
      <c r="B21" s="5">
        <f>Mayotte!B21+'La Réunion'!B21+Martinique!B21+Guyane!B21+Guadeloupe!B21</f>
        <v>0</v>
      </c>
      <c r="C21" s="5">
        <f>Mayotte!C21+'La Réunion'!C21+Martinique!C21+Guyane!C21+Guadeloupe!C21</f>
        <v>479.93191819999998</v>
      </c>
      <c r="D21" s="5">
        <f>Mayotte!D21+'La Réunion'!D21+Martinique!D21+Guyane!D21+Guadeloupe!D21</f>
        <v>-477.85770980000001</v>
      </c>
      <c r="E21" s="5">
        <f>Mayotte!E21+'La Réunion'!E21+Martinique!E21+Guyane!E21+Guadeloupe!E21</f>
        <v>0</v>
      </c>
      <c r="F21" s="5">
        <f>Mayotte!F21+'La Réunion'!F21+Martinique!F21+Guyane!F21+Guadeloupe!F21</f>
        <v>0</v>
      </c>
      <c r="G21" s="5">
        <f>Mayotte!G21+'La Réunion'!G21+Martinique!G21+Guyane!G21+Guadeloupe!G21</f>
        <v>0</v>
      </c>
      <c r="H21" s="5">
        <f>Mayotte!H21+'La Réunion'!H21+Martinique!H21+Guyane!H21+Guadeloupe!H21</f>
        <v>0</v>
      </c>
      <c r="I21" s="5">
        <f>Mayotte!I21+'La Réunion'!I21+Martinique!I21+Guyane!I21+Guadeloupe!I21</f>
        <v>0</v>
      </c>
      <c r="J21" s="5">
        <f t="shared" si="2"/>
        <v>2.074208399999975</v>
      </c>
      <c r="K21" s="1"/>
    </row>
    <row r="22" spans="1:11" x14ac:dyDescent="0.25">
      <c r="A22" s="4" t="s">
        <v>26</v>
      </c>
      <c r="B22" s="5">
        <f>Mayotte!B22+'La Réunion'!B22+Martinique!B22+Guyane!B22+Guadeloupe!B22</f>
        <v>0</v>
      </c>
      <c r="C22" s="5">
        <f>Mayotte!C22+'La Réunion'!C22+Martinique!C22+Guyane!C22+Guadeloupe!C22</f>
        <v>-43.893942199999998</v>
      </c>
      <c r="D22" s="5">
        <f>Mayotte!D22+'La Réunion'!D22+Martinique!D22+Guyane!D22+Guadeloupe!D22</f>
        <v>43.893942199999998</v>
      </c>
      <c r="E22" s="5">
        <f>Mayotte!E22+'La Réunion'!E22+Martinique!E22+Guyane!E22+Guadeloupe!E22</f>
        <v>0</v>
      </c>
      <c r="F22" s="5">
        <f>Mayotte!F22+'La Réunion'!F22+Martinique!F22+Guyane!F22+Guadeloupe!F22</f>
        <v>0</v>
      </c>
      <c r="G22" s="5">
        <f>Mayotte!G22+'La Réunion'!G22+Martinique!G22+Guyane!G22+Guadeloupe!G22</f>
        <v>0</v>
      </c>
      <c r="H22" s="5">
        <f>Mayotte!H22+'La Réunion'!H22+Martinique!H22+Guyane!H22+Guadeloupe!H22</f>
        <v>0</v>
      </c>
      <c r="I22" s="5">
        <f>Mayotte!I22+'La Réunion'!I22+Martinique!I22+Guyane!I22+Guadeloupe!I22</f>
        <v>0</v>
      </c>
      <c r="J22" s="5">
        <f t="shared" si="2"/>
        <v>0</v>
      </c>
      <c r="K22" s="1"/>
    </row>
    <row r="23" spans="1:11" x14ac:dyDescent="0.25">
      <c r="A23" s="4" t="s">
        <v>13</v>
      </c>
      <c r="B23" s="5">
        <f>Mayotte!B23+'La Réunion'!B23+Martinique!B23+Guyane!B23+Guadeloupe!B23</f>
        <v>0</v>
      </c>
      <c r="C23" s="5">
        <f>Mayotte!C23+'La Réunion'!C23+Martinique!C23+Guyane!C23+Guadeloupe!C23</f>
        <v>0</v>
      </c>
      <c r="D23" s="5">
        <f>Mayotte!D23+'La Réunion'!D23+Martinique!D23+Guyane!D23+Guadeloupe!D23</f>
        <v>41.445830799999996</v>
      </c>
      <c r="E23" s="5">
        <f>Mayotte!E23+'La Réunion'!E23+Martinique!E23+Guyane!E23+Guadeloupe!E23</f>
        <v>0</v>
      </c>
      <c r="F23" s="5">
        <f>Mayotte!F23+'La Réunion'!F23+Martinique!F23+Guyane!F23+Guadeloupe!F23</f>
        <v>0</v>
      </c>
      <c r="G23" s="5">
        <f>Mayotte!G23+'La Réunion'!G23+Martinique!G23+Guyane!G23+Guadeloupe!G23</f>
        <v>0</v>
      </c>
      <c r="H23" s="5">
        <f>Mayotte!H23+'La Réunion'!H23+Martinique!H23+Guyane!H23+Guadeloupe!H23</f>
        <v>7.4815529142879109</v>
      </c>
      <c r="I23" s="5">
        <f>Mayotte!I23+'La Réunion'!I23+Martinique!I23+Guyane!I23+Guadeloupe!I23</f>
        <v>0</v>
      </c>
      <c r="J23" s="5">
        <f t="shared" si="2"/>
        <v>48.927383714287906</v>
      </c>
      <c r="K23" s="1"/>
    </row>
    <row r="24" spans="1:11" x14ac:dyDescent="0.25">
      <c r="A24" s="4" t="s">
        <v>14</v>
      </c>
      <c r="B24" s="5">
        <f>Mayotte!B24+'La Réunion'!B24+Martinique!B24+Guyane!B24+Guadeloupe!B24</f>
        <v>0</v>
      </c>
      <c r="C24" s="5">
        <f>Mayotte!C24+'La Réunion'!C24+Martinique!C24+Guyane!C24+Guadeloupe!C24</f>
        <v>0</v>
      </c>
      <c r="D24" s="5">
        <f>Mayotte!D24+'La Réunion'!D24+Martinique!D24+Guyane!D24+Guadeloupe!D24</f>
        <v>0</v>
      </c>
      <c r="E24" s="5">
        <f>Mayotte!E24+'La Réunion'!E24+Martinique!E24+Guyane!E24+Guadeloupe!E24</f>
        <v>0</v>
      </c>
      <c r="F24" s="5">
        <f>Mayotte!F24+'La Réunion'!F24+Martinique!F24+Guyane!F24+Guadeloupe!F24</f>
        <v>0</v>
      </c>
      <c r="G24" s="5">
        <f>Mayotte!G24+'La Réunion'!G24+Martinique!G24+Guyane!G24+Guadeloupe!G24</f>
        <v>0</v>
      </c>
      <c r="H24" s="5">
        <f>Mayotte!H24+'La Réunion'!H24+Martinique!H24+Guyane!H24+Guadeloupe!H24</f>
        <v>57.712988789909076</v>
      </c>
      <c r="I24" s="5">
        <f>Mayotte!I24+'La Réunion'!I24+Martinique!I24+Guyane!I24+Guadeloupe!I24</f>
        <v>3.8860105689541227</v>
      </c>
      <c r="J24" s="5">
        <f t="shared" si="2"/>
        <v>61.598999358863196</v>
      </c>
      <c r="K24" s="1"/>
    </row>
    <row r="25" spans="1:11" x14ac:dyDescent="0.25">
      <c r="A25" s="6" t="s">
        <v>4</v>
      </c>
      <c r="B25" s="7">
        <f>B19+B20+B21+B22+B23+B24</f>
        <v>487.45803800000004</v>
      </c>
      <c r="C25" s="7">
        <f t="shared" ref="C25:J25" si="3">C19+C20+C21+C22+C23+C24</f>
        <v>447.27979500000004</v>
      </c>
      <c r="D25" s="7">
        <f t="shared" si="3"/>
        <v>353.87937918191022</v>
      </c>
      <c r="E25" s="7">
        <f t="shared" si="3"/>
        <v>0</v>
      </c>
      <c r="F25" s="7">
        <f t="shared" si="3"/>
        <v>125.49541480425623</v>
      </c>
      <c r="G25" s="7">
        <f t="shared" si="3"/>
        <v>310.26213691426267</v>
      </c>
      <c r="H25" s="7">
        <f t="shared" si="3"/>
        <v>-578.2840447849934</v>
      </c>
      <c r="I25" s="7">
        <f t="shared" si="3"/>
        <v>-46.149919783582426</v>
      </c>
      <c r="J25" s="7">
        <f t="shared" si="3"/>
        <v>1099.9407993318532</v>
      </c>
      <c r="K25" s="1"/>
    </row>
    <row r="26" spans="1:11" x14ac:dyDescent="0.25">
      <c r="A26" s="4" t="s">
        <v>5</v>
      </c>
      <c r="B26" s="5">
        <f>Mayotte!B26+'La Réunion'!B26+Martinique!B26+Guyane!B26+Guadeloupe!B26</f>
        <v>0</v>
      </c>
      <c r="C26" s="5">
        <f>Mayotte!C26+'La Réunion'!C26+Martinique!C26+Guyane!C26+Guadeloupe!C26</f>
        <v>0</v>
      </c>
      <c r="D26" s="5">
        <f>Mayotte!D26+'La Réunion'!D26+Martinique!D26+Guyane!D26+Guadeloupe!D26</f>
        <v>53.544496195203592</v>
      </c>
      <c r="E26" s="5">
        <f>Mayotte!E26+'La Réunion'!E26+Martinique!E26+Guyane!E26+Guadeloupe!E26</f>
        <v>0</v>
      </c>
      <c r="F26" s="5">
        <f>Mayotte!F26+'La Réunion'!F26+Martinique!F26+Guyane!F26+Guadeloupe!F26</f>
        <v>0</v>
      </c>
      <c r="G26" s="5">
        <f>Mayotte!G26+'La Réunion'!G26+Martinique!G26+Guyane!G26+Guadeloupe!G26</f>
        <v>11.684980987668808</v>
      </c>
      <c r="H26" s="5">
        <f>Mayotte!H26+'La Réunion'!H26+Martinique!H26+Guyane!H26+Guadeloupe!H26</f>
        <v>58.139338294299286</v>
      </c>
      <c r="I26" s="5">
        <f>Mayotte!I26+'La Réunion'!I26+Martinique!I26+Guyane!I26+Guadeloupe!I26</f>
        <v>46.149919783582426</v>
      </c>
      <c r="J26" s="5">
        <f>SUM(B26:I26)</f>
        <v>169.51873526075411</v>
      </c>
      <c r="K26" s="1"/>
    </row>
    <row r="27" spans="1:11" x14ac:dyDescent="0.25">
      <c r="A27" s="4" t="s">
        <v>6</v>
      </c>
      <c r="B27" s="5">
        <f>Mayotte!B27+'La Réunion'!B27+Martinique!B27+Guyane!B27+Guadeloupe!B27</f>
        <v>0</v>
      </c>
      <c r="C27" s="5">
        <f>Mayotte!C27+'La Réunion'!C27+Martinique!C27+Guyane!C27+Guadeloupe!C27</f>
        <v>0</v>
      </c>
      <c r="D27" s="5">
        <f>Mayotte!D27+'La Réunion'!D27+Martinique!D27+Guyane!D27+Guadeloupe!D27</f>
        <v>1176.8124189370837</v>
      </c>
      <c r="E27" s="5">
        <f>Mayotte!E27+'La Réunion'!E27+Martinique!E27+Guyane!E27+Guadeloupe!E27</f>
        <v>0</v>
      </c>
      <c r="F27" s="5">
        <f>Mayotte!F27+'La Réunion'!F27+Martinique!F27+Guyane!F27+Guadeloupe!F27</f>
        <v>0</v>
      </c>
      <c r="G27" s="5">
        <f>Mayotte!G27+'La Réunion'!G27+Martinique!G27+Guyane!G27+Guadeloupe!G27</f>
        <v>0</v>
      </c>
      <c r="H27" s="5">
        <f>Mayotte!H27+'La Réunion'!H27+Martinique!H27+Guyane!H27+Guadeloupe!H27</f>
        <v>0</v>
      </c>
      <c r="I27" s="5">
        <f>Mayotte!I27+'La Réunion'!I27+Martinique!I27+Guyane!I27+Guadeloupe!I27</f>
        <v>0</v>
      </c>
      <c r="J27" s="5">
        <f>SUM(B27:I27)</f>
        <v>1176.8124189370837</v>
      </c>
      <c r="K27" s="1"/>
    </row>
    <row r="28" spans="1:11" x14ac:dyDescent="0.25">
      <c r="A28" s="4" t="s">
        <v>7</v>
      </c>
      <c r="B28" s="5">
        <f>Mayotte!B28+'La Réunion'!B28+Martinique!B28+Guyane!B28+Guadeloupe!B28</f>
        <v>0</v>
      </c>
      <c r="C28" s="5">
        <f>Mayotte!C28+'La Réunion'!C28+Martinique!C28+Guyane!C28+Guadeloupe!C28</f>
        <v>0</v>
      </c>
      <c r="D28" s="5">
        <f>Mayotte!D28+'La Réunion'!D28+Martinique!D28+Guyane!D28+Guadeloupe!D28</f>
        <v>28.585171501774958</v>
      </c>
      <c r="E28" s="5">
        <f>Mayotte!E28+'La Réunion'!E28+Martinique!E28+Guyane!E28+Guadeloupe!E28</f>
        <v>0</v>
      </c>
      <c r="F28" s="5">
        <f>Mayotte!F28+'La Réunion'!F28+Martinique!F28+Guyane!F28+Guadeloupe!F28</f>
        <v>0</v>
      </c>
      <c r="G28" s="5">
        <f>Mayotte!G28+'La Réunion'!G28+Martinique!G28+Guyane!G28+Guadeloupe!G28</f>
        <v>81.498416003439374</v>
      </c>
      <c r="H28" s="5">
        <f>Mayotte!H28+'La Réunion'!H28+Martinique!H28+Guyane!H28+Guadeloupe!H28</f>
        <v>255.87239295786759</v>
      </c>
      <c r="I28" s="5">
        <f>Mayotte!I28+'La Réunion'!I28+Martinique!I28+Guyane!I28+Guadeloupe!I28</f>
        <v>0</v>
      </c>
      <c r="J28" s="5">
        <f>SUM(B28:I28)</f>
        <v>365.95598046308191</v>
      </c>
      <c r="K28" s="1"/>
    </row>
    <row r="29" spans="1:11" x14ac:dyDescent="0.25">
      <c r="A29" s="4" t="s">
        <v>8</v>
      </c>
      <c r="B29" s="5">
        <f>Mayotte!B29+'La Réunion'!B29+Martinique!B29+Guyane!B29+Guadeloupe!B29</f>
        <v>0</v>
      </c>
      <c r="C29" s="5">
        <f>Mayotte!C29+'La Réunion'!C29+Martinique!C29+Guyane!C29+Guadeloupe!C29</f>
        <v>0</v>
      </c>
      <c r="D29" s="5">
        <f>Mayotte!D29+'La Réunion'!D29+Martinique!D29+Guyane!D29+Guadeloupe!D29</f>
        <v>46.948407910576101</v>
      </c>
      <c r="E29" s="5">
        <f>Mayotte!E29+'La Réunion'!E29+Martinique!E29+Guyane!E29+Guadeloupe!E29</f>
        <v>0</v>
      </c>
      <c r="F29" s="5">
        <f>Mayotte!F29+'La Réunion'!F29+Martinique!F29+Guyane!F29+Guadeloupe!F29</f>
        <v>0</v>
      </c>
      <c r="G29" s="5">
        <f>Mayotte!G29+'La Réunion'!G29+Martinique!G29+Guyane!G29+Guadeloupe!G29</f>
        <v>2.7314172616458468</v>
      </c>
      <c r="H29" s="5">
        <f>Mayotte!H29+'La Réunion'!H29+Martinique!H29+Guyane!H29+Guadeloupe!H29</f>
        <v>261.08313182718075</v>
      </c>
      <c r="I29" s="5">
        <f>Mayotte!I29+'La Réunion'!I29+Martinique!I29+Guyane!I29+Guadeloupe!I29</f>
        <v>0</v>
      </c>
      <c r="J29" s="5">
        <f>SUM(B29:I29)</f>
        <v>310.76295699940272</v>
      </c>
      <c r="K29" s="1"/>
    </row>
    <row r="30" spans="1:11" x14ac:dyDescent="0.25">
      <c r="A30" s="4" t="s">
        <v>9</v>
      </c>
      <c r="B30" s="5">
        <f>Mayotte!B30+'La Réunion'!B30+Martinique!B30+Guyane!B30+Guadeloupe!B30</f>
        <v>0</v>
      </c>
      <c r="C30" s="5">
        <f>Mayotte!C30+'La Réunion'!C30+Martinique!C30+Guyane!C30+Guadeloupe!C30</f>
        <v>0</v>
      </c>
      <c r="D30" s="5">
        <f>Mayotte!D30+'La Réunion'!D30+Martinique!D30+Guyane!D30+Guadeloupe!D30</f>
        <v>37.721311376868798</v>
      </c>
      <c r="E30" s="5">
        <f>Mayotte!E30+'La Réunion'!E30+Martinique!E30+Guyane!E30+Guadeloupe!E30</f>
        <v>0</v>
      </c>
      <c r="F30" s="5">
        <f>Mayotte!F30+'La Réunion'!F30+Martinique!F30+Guyane!F30+Guadeloupe!F30</f>
        <v>0</v>
      </c>
      <c r="G30" s="5">
        <f>Mayotte!G30+'La Réunion'!G30+Martinique!G30+Guyane!G30+Guadeloupe!G30</f>
        <v>4.909351925193465</v>
      </c>
      <c r="H30" s="5">
        <f>Mayotte!H30+'La Réunion'!H30+Martinique!H30+Guyane!H30+Guadeloupe!H30</f>
        <v>3.189181705645785</v>
      </c>
      <c r="I30" s="5">
        <f>Mayotte!I30+'La Réunion'!I30+Martinique!I30+Guyane!I30+Guadeloupe!I30</f>
        <v>0</v>
      </c>
      <c r="J30" s="5">
        <f>SUM(B30:I30)</f>
        <v>45.819845007708047</v>
      </c>
      <c r="K30" s="1"/>
    </row>
    <row r="31" spans="1:11" x14ac:dyDescent="0.25">
      <c r="A31" s="9" t="s">
        <v>10</v>
      </c>
      <c r="B31" s="10">
        <f>B26+B27+B28+B29+B30</f>
        <v>0</v>
      </c>
      <c r="C31" s="10">
        <f t="shared" ref="C31:J31" si="4">C26+C27+C28+C29+C30</f>
        <v>0</v>
      </c>
      <c r="D31" s="10">
        <f t="shared" si="4"/>
        <v>1343.6118059215073</v>
      </c>
      <c r="E31" s="10">
        <f t="shared" si="4"/>
        <v>0</v>
      </c>
      <c r="F31" s="10">
        <f t="shared" si="4"/>
        <v>0</v>
      </c>
      <c r="G31" s="10">
        <f t="shared" si="4"/>
        <v>100.82416617794749</v>
      </c>
      <c r="H31" s="10">
        <f t="shared" si="4"/>
        <v>578.2840447849934</v>
      </c>
      <c r="I31" s="10">
        <f t="shared" si="4"/>
        <v>46.149919783582426</v>
      </c>
      <c r="J31" s="10">
        <f t="shared" si="4"/>
        <v>2068.8699366680303</v>
      </c>
      <c r="K31" s="1"/>
    </row>
    <row r="32" spans="1:11" x14ac:dyDescent="0.25">
      <c r="A32" s="9" t="s">
        <v>11</v>
      </c>
      <c r="B32" s="10">
        <f>Mayotte!B32+'La Réunion'!B32+Martinique!B32+Guyane!B32+Guadeloupe!B32</f>
        <v>0</v>
      </c>
      <c r="C32" s="10">
        <f>Mayotte!C32+'La Réunion'!C32+Martinique!C32+Guyane!C32+Guadeloupe!C32</f>
        <v>0</v>
      </c>
      <c r="D32" s="10">
        <f>Mayotte!D32+'La Réunion'!D32+Martinique!D32+Guyane!D32+Guadeloupe!D32</f>
        <v>51.182802006199999</v>
      </c>
      <c r="E32" s="10">
        <f>Mayotte!E32+'La Réunion'!E32+Martinique!E32+Guyane!E32+Guadeloupe!E32</f>
        <v>0</v>
      </c>
      <c r="F32" s="10">
        <f>Mayotte!F32+'La Réunion'!F32+Martinique!F32+Guyane!F32+Guadeloupe!F32</f>
        <v>0</v>
      </c>
      <c r="G32" s="10">
        <f>Mayotte!G32+'La Réunion'!G32+Martinique!G32+Guyane!G32+Guadeloupe!G32</f>
        <v>0</v>
      </c>
      <c r="H32" s="10">
        <f>Mayotte!H32+'La Réunion'!H32+Martinique!H32+Guyane!H32+Guadeloupe!H32</f>
        <v>0</v>
      </c>
      <c r="I32" s="10">
        <f>Mayotte!I32+'La Réunion'!I32+Martinique!I32+Guyane!I32+Guadeloupe!I32</f>
        <v>0</v>
      </c>
      <c r="J32" s="10">
        <f>SUM(B32:I32)</f>
        <v>51.182802006199999</v>
      </c>
      <c r="K32" s="1"/>
    </row>
    <row r="33" spans="1:11" x14ac:dyDescent="0.25">
      <c r="A33" s="6" t="s">
        <v>12</v>
      </c>
      <c r="B33" s="7">
        <f>B31+B32</f>
        <v>0</v>
      </c>
      <c r="C33" s="7">
        <f t="shared" ref="C33:J33" si="5">C31+C32</f>
        <v>0</v>
      </c>
      <c r="D33" s="7">
        <f t="shared" si="5"/>
        <v>1394.7946079277074</v>
      </c>
      <c r="E33" s="7">
        <f t="shared" si="5"/>
        <v>0</v>
      </c>
      <c r="F33" s="7">
        <f t="shared" si="5"/>
        <v>0</v>
      </c>
      <c r="G33" s="7">
        <f t="shared" si="5"/>
        <v>100.82416617794749</v>
      </c>
      <c r="H33" s="7">
        <f t="shared" si="5"/>
        <v>578.2840447849934</v>
      </c>
      <c r="I33" s="7">
        <f t="shared" si="5"/>
        <v>46.149919783582426</v>
      </c>
      <c r="J33" s="7">
        <f t="shared" si="5"/>
        <v>2120.0527386742301</v>
      </c>
      <c r="K33" s="1"/>
    </row>
    <row r="34" spans="1:11" x14ac:dyDescent="0.25">
      <c r="A34" s="4" t="s">
        <v>39</v>
      </c>
      <c r="B34" s="4"/>
      <c r="C34" s="4"/>
      <c r="D34" s="4"/>
      <c r="E34" s="4"/>
      <c r="F34" s="4"/>
      <c r="G34" s="4"/>
      <c r="H34" s="4"/>
      <c r="I34" s="4"/>
      <c r="J34" s="4"/>
    </row>
    <row r="35" spans="1:1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1" x14ac:dyDescent="0.25">
      <c r="A36" s="4"/>
      <c r="B36" s="4" t="s">
        <v>35</v>
      </c>
      <c r="C36" s="4"/>
      <c r="D36" s="4"/>
      <c r="E36" s="4"/>
      <c r="F36" s="4"/>
      <c r="G36" s="4"/>
      <c r="H36" s="4"/>
      <c r="I36" s="4"/>
      <c r="J36" s="4"/>
    </row>
    <row r="37" spans="1:11" x14ac:dyDescent="0.25">
      <c r="A37" s="4"/>
      <c r="B37" s="4" t="s">
        <v>29</v>
      </c>
      <c r="C37" s="4"/>
      <c r="D37" s="4"/>
      <c r="E37" s="4"/>
      <c r="F37" s="4"/>
      <c r="G37" s="4"/>
      <c r="H37" s="4"/>
      <c r="I37" s="4"/>
      <c r="J37" s="4"/>
    </row>
    <row r="38" spans="1:11" x14ac:dyDescent="0.25">
      <c r="A38" s="4"/>
      <c r="B38" s="4" t="s">
        <v>42</v>
      </c>
      <c r="C38" s="4"/>
      <c r="D38" s="4"/>
      <c r="E38" s="4"/>
      <c r="F38" s="4"/>
      <c r="G38" s="4"/>
      <c r="H38" s="4"/>
      <c r="I38" s="4"/>
      <c r="J38" s="4"/>
    </row>
    <row r="39" spans="1:1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1" ht="60" x14ac:dyDescent="0.25">
      <c r="A40" s="6"/>
      <c r="B40" s="11" t="s">
        <v>16</v>
      </c>
      <c r="C40" s="11" t="s">
        <v>30</v>
      </c>
      <c r="D40" s="11" t="s">
        <v>31</v>
      </c>
      <c r="E40" s="11" t="s">
        <v>15</v>
      </c>
      <c r="F40" s="11" t="s">
        <v>32</v>
      </c>
      <c r="G40" s="11" t="s">
        <v>33</v>
      </c>
      <c r="H40" s="11" t="s">
        <v>21</v>
      </c>
      <c r="I40" s="11" t="s">
        <v>34</v>
      </c>
      <c r="J40" s="11" t="s">
        <v>22</v>
      </c>
    </row>
    <row r="41" spans="1:11" x14ac:dyDescent="0.25">
      <c r="A41" s="4" t="s">
        <v>0</v>
      </c>
      <c r="B41" s="5">
        <f>Mayotte!B41+'La Réunion'!B41+Martinique!B41+Guyane!B41+Guadeloupe!B41</f>
        <v>0</v>
      </c>
      <c r="C41" s="5">
        <f>Mayotte!C41+'La Réunion'!C41+Martinique!C41+Guyane!C41+Guadeloupe!C41</f>
        <v>0</v>
      </c>
      <c r="D41" s="5">
        <f>Mayotte!D41+'La Réunion'!D41+Martinique!D41+Guyane!D41+Guadeloupe!D41</f>
        <v>0</v>
      </c>
      <c r="E41" s="5">
        <f>Mayotte!E41+'La Réunion'!E41+Martinique!E41+Guyane!E41+Guadeloupe!E41</f>
        <v>0</v>
      </c>
      <c r="F41" s="5">
        <f>Mayotte!F41+'La Réunion'!F41+Martinique!F41+Guyane!F41+Guadeloupe!F41</f>
        <v>148.54875322441961</v>
      </c>
      <c r="G41" s="5">
        <f>Mayotte!G41+'La Réunion'!G41+Martinique!G41+Guyane!G41+Guadeloupe!G41</f>
        <v>362.64165649816505</v>
      </c>
      <c r="H41" s="5">
        <f>Mayotte!H41+'La Réunion'!H41+Martinique!H41+Guyane!H41+Guadeloupe!H41</f>
        <v>0</v>
      </c>
      <c r="I41" s="5">
        <f>Mayotte!I41+'La Réunion'!I41+Martinique!I41+Guyane!I41+Guadeloupe!I41</f>
        <v>0</v>
      </c>
      <c r="J41" s="5">
        <f>SUM(B41:I41)</f>
        <v>511.19040972258466</v>
      </c>
    </row>
    <row r="42" spans="1:11" x14ac:dyDescent="0.25">
      <c r="A42" s="4" t="s">
        <v>19</v>
      </c>
      <c r="B42" s="5">
        <f>Mayotte!B42+'La Réunion'!B42+Martinique!B42+Guyane!B42+Guadeloupe!B42</f>
        <v>0</v>
      </c>
      <c r="C42" s="5">
        <f>Mayotte!C42+'La Réunion'!C42+Martinique!C42+Guyane!C42+Guadeloupe!C42</f>
        <v>0</v>
      </c>
      <c r="D42" s="5">
        <f>Mayotte!D42+'La Réunion'!D42+Martinique!D42+Guyane!D42+Guadeloupe!D42</f>
        <v>0</v>
      </c>
      <c r="E42" s="5">
        <f>Mayotte!E42+'La Réunion'!E42+Martinique!E42+Guyane!E42+Guadeloupe!E42</f>
        <v>0</v>
      </c>
      <c r="F42" s="5">
        <f>Mayotte!F42+'La Réunion'!F42+Martinique!F42+Guyane!F42+Guadeloupe!F42</f>
        <v>102.80808254514189</v>
      </c>
      <c r="G42" s="5">
        <f>Mayotte!G42+'La Réunion'!G42+Martinique!G42+Guyane!G42+Guadeloupe!G42</f>
        <v>0</v>
      </c>
      <c r="H42" s="5">
        <f>Mayotte!H42+'La Réunion'!H42+Martinique!H42+Guyane!H42+Guadeloupe!H42</f>
        <v>0</v>
      </c>
      <c r="I42" s="5">
        <f>Mayotte!I42+'La Réunion'!I42+Martinique!I42+Guyane!I42+Guadeloupe!I42</f>
        <v>0</v>
      </c>
      <c r="J42" s="5">
        <f t="shared" ref="J42:J44" si="6">SUM(B42:I42)</f>
        <v>102.80808254514189</v>
      </c>
    </row>
    <row r="43" spans="1:11" x14ac:dyDescent="0.25">
      <c r="A43" s="4" t="s">
        <v>40</v>
      </c>
      <c r="B43" s="5">
        <f>Mayotte!B43+'La Réunion'!B43+Martinique!B43+Guyane!B43+Guadeloupe!B43</f>
        <v>0</v>
      </c>
      <c r="C43" s="5">
        <f>Mayotte!C43+'La Réunion'!C43+Martinique!C43+Guyane!C43+Guadeloupe!C43</f>
        <v>0</v>
      </c>
      <c r="D43" s="5">
        <f>Mayotte!D43+'La Réunion'!D43+Martinique!D43+Guyane!D43+Guadeloupe!D43</f>
        <v>0</v>
      </c>
      <c r="E43" s="5">
        <f>Mayotte!E43+'La Réunion'!E43+Martinique!E43+Guyane!E43+Guadeloupe!E43</f>
        <v>0</v>
      </c>
      <c r="F43" s="5">
        <f>Mayotte!F43+'La Réunion'!F43+Martinique!F43+Guyane!F43+Guadeloupe!F43</f>
        <v>5.8233018056749781</v>
      </c>
      <c r="G43" s="5">
        <f>Mayotte!G43+'La Réunion'!G43+Martinique!G43+Guyane!G43+Guadeloupe!G43</f>
        <v>0</v>
      </c>
      <c r="H43" s="5">
        <f>Mayotte!H43+'La Réunion'!H43+Martinique!H43+Guyane!H43+Guadeloupe!H43</f>
        <v>0</v>
      </c>
      <c r="I43" s="5">
        <f>Mayotte!I43+'La Réunion'!I43+Martinique!I43+Guyane!I43+Guadeloupe!I43</f>
        <v>0</v>
      </c>
      <c r="J43" s="5">
        <f t="shared" si="6"/>
        <v>5.8233018056749781</v>
      </c>
    </row>
    <row r="44" spans="1:11" x14ac:dyDescent="0.25">
      <c r="A44" s="4" t="s">
        <v>20</v>
      </c>
      <c r="B44" s="5">
        <f>Mayotte!B44+'La Réunion'!B44+Martinique!B44+Guyane!B44+Guadeloupe!B44</f>
        <v>0</v>
      </c>
      <c r="C44" s="5">
        <f>Mayotte!C44+'La Réunion'!C44+Martinique!C44+Guyane!C44+Guadeloupe!C44</f>
        <v>0</v>
      </c>
      <c r="D44" s="5">
        <f>Mayotte!D44+'La Réunion'!D44+Martinique!D44+Guyane!D44+Guadeloupe!D44</f>
        <v>0</v>
      </c>
      <c r="E44" s="5">
        <f>Mayotte!E44+'La Réunion'!E44+Martinique!E44+Guyane!E44+Guadeloupe!E44</f>
        <v>0</v>
      </c>
      <c r="F44" s="5">
        <f>Mayotte!F44+'La Réunion'!F44+Martinique!F44+Guyane!F44+Guadeloupe!F44</f>
        <v>39.917368873602761</v>
      </c>
      <c r="G44" s="5">
        <f>Mayotte!G44+'La Réunion'!G44+Martinique!G44+Guyane!G44+Guadeloupe!G44</f>
        <v>0</v>
      </c>
      <c r="H44" s="5">
        <f>Mayotte!H44+'La Réunion'!H44+Martinique!H44+Guyane!H44+Guadeloupe!H44</f>
        <v>0</v>
      </c>
      <c r="I44" s="5">
        <f>Mayotte!I44+'La Réunion'!I44+Martinique!I44+Guyane!I44+Guadeloupe!I44</f>
        <v>0</v>
      </c>
      <c r="J44" s="5">
        <f t="shared" si="6"/>
        <v>39.917368873602761</v>
      </c>
    </row>
    <row r="45" spans="1:11" x14ac:dyDescent="0.25">
      <c r="A45" s="4" t="s">
        <v>1</v>
      </c>
      <c r="B45" s="5">
        <f>Mayotte!B45+'La Réunion'!B45+Martinique!B45+Guyane!B45+Guadeloupe!B45</f>
        <v>516.46362499999998</v>
      </c>
      <c r="C45" s="5">
        <f>Mayotte!C45+'La Réunion'!C45+Martinique!C45+Guyane!C45+Guadeloupe!C45</f>
        <v>389.43863400000004</v>
      </c>
      <c r="D45" s="5">
        <f>Mayotte!D45+'La Réunion'!D45+Martinique!D45+Guyane!D45+Guadeloupe!D45</f>
        <v>2497.2327491373999</v>
      </c>
      <c r="E45" s="5">
        <f>Mayotte!E45+'La Réunion'!E45+Martinique!E45+Guyane!E45+Guadeloupe!E45</f>
        <v>0</v>
      </c>
      <c r="F45" s="5">
        <f>Mayotte!F45+'La Réunion'!F45+Martinique!F45+Guyane!F45+Guadeloupe!F45</f>
        <v>0</v>
      </c>
      <c r="G45" s="5">
        <f>Mayotte!G45+'La Réunion'!G45+Martinique!G45+Guyane!G45+Guadeloupe!G45</f>
        <v>0</v>
      </c>
      <c r="H45" s="5">
        <f>Mayotte!H45+'La Réunion'!H45+Martinique!H45+Guyane!H45+Guadeloupe!H45</f>
        <v>0</v>
      </c>
      <c r="I45" s="5">
        <f>Mayotte!I45+'La Réunion'!I45+Martinique!I45+Guyane!I45+Guadeloupe!I45</f>
        <v>0</v>
      </c>
      <c r="J45" s="5">
        <f>SUM(B45:I45)</f>
        <v>3403.1350081373998</v>
      </c>
    </row>
    <row r="46" spans="1:11" x14ac:dyDescent="0.25">
      <c r="A46" s="4" t="s">
        <v>2</v>
      </c>
      <c r="B46" s="5">
        <f>Mayotte!B46+'La Réunion'!B46+Martinique!B46+Guyane!B46+Guadeloupe!B46</f>
        <v>0</v>
      </c>
      <c r="C46" s="5">
        <f>Mayotte!C46+'La Réunion'!C46+Martinique!C46+Guyane!C46+Guadeloupe!C46</f>
        <v>0</v>
      </c>
      <c r="D46" s="5">
        <f>Mayotte!D46+'La Réunion'!D46+Martinique!D46+Guyane!D46+Guadeloupe!D46</f>
        <v>-265.89143034860001</v>
      </c>
      <c r="E46" s="5">
        <f>Mayotte!E46+'La Réunion'!E46+Martinique!E46+Guyane!E46+Guadeloupe!E46</f>
        <v>0</v>
      </c>
      <c r="F46" s="5">
        <f>Mayotte!F46+'La Réunion'!F46+Martinique!F46+Guyane!F46+Guadeloupe!F46</f>
        <v>0</v>
      </c>
      <c r="G46" s="5">
        <f>Mayotte!G46+'La Réunion'!G46+Martinique!G46+Guyane!G46+Guadeloupe!G46</f>
        <v>0</v>
      </c>
      <c r="H46" s="5">
        <f>Mayotte!H46+'La Réunion'!H46+Martinique!H46+Guyane!H46+Guadeloupe!H46</f>
        <v>0</v>
      </c>
      <c r="I46" s="5">
        <f>Mayotte!I46+'La Réunion'!I46+Martinique!I46+Guyane!I46+Guadeloupe!I46</f>
        <v>0</v>
      </c>
      <c r="J46" s="5">
        <f>SUM(B46:I46)</f>
        <v>-265.89143034860001</v>
      </c>
    </row>
    <row r="47" spans="1:11" x14ac:dyDescent="0.25">
      <c r="A47" s="4" t="s">
        <v>17</v>
      </c>
      <c r="B47" s="5">
        <f>Mayotte!B47+'La Réunion'!B47+Martinique!B47+Guyane!B47+Guadeloupe!B47</f>
        <v>0</v>
      </c>
      <c r="C47" s="5">
        <f>Mayotte!C47+'La Réunion'!C47+Martinique!C47+Guyane!C47+Guadeloupe!C47</f>
        <v>0</v>
      </c>
      <c r="D47" s="5">
        <f>Mayotte!D47+'La Réunion'!D47+Martinique!D47+Guyane!D47+Guadeloupe!D47</f>
        <v>-22.992530611140275</v>
      </c>
      <c r="E47" s="5">
        <f>Mayotte!E47+'La Réunion'!E47+Martinique!E47+Guyane!E47+Guadeloupe!E47</f>
        <v>0</v>
      </c>
      <c r="F47" s="5">
        <f>Mayotte!F47+'La Réunion'!F47+Martinique!F47+Guyane!F47+Guadeloupe!F47</f>
        <v>0</v>
      </c>
      <c r="G47" s="5">
        <f>Mayotte!G47+'La Réunion'!G47+Martinique!G47+Guyane!G47+Guadeloupe!G47</f>
        <v>0</v>
      </c>
      <c r="H47" s="5">
        <f>Mayotte!H47+'La Réunion'!H47+Martinique!H47+Guyane!H47+Guadeloupe!H47</f>
        <v>0</v>
      </c>
      <c r="I47" s="5">
        <f>Mayotte!I47+'La Réunion'!I47+Martinique!I47+Guyane!I47+Guadeloupe!I47</f>
        <v>0</v>
      </c>
      <c r="J47" s="5">
        <f>SUM(B47:I47)</f>
        <v>-22.992530611140275</v>
      </c>
    </row>
    <row r="48" spans="1:11" x14ac:dyDescent="0.25">
      <c r="A48" s="4" t="s">
        <v>18</v>
      </c>
      <c r="B48" s="5">
        <f>Mayotte!B48+'La Réunion'!B48+Martinique!B48+Guyane!B48+Guadeloupe!B48</f>
        <v>0</v>
      </c>
      <c r="C48" s="5">
        <f>Mayotte!C48+'La Réunion'!C48+Martinique!C48+Guyane!C48+Guadeloupe!C48</f>
        <v>0</v>
      </c>
      <c r="D48" s="5">
        <f>Mayotte!D48+'La Réunion'!D48+Martinique!D48+Guyane!D48+Guadeloupe!D48</f>
        <v>-490.37093299999998</v>
      </c>
      <c r="E48" s="5">
        <f>Mayotte!E48+'La Réunion'!E48+Martinique!E48+Guyane!E48+Guadeloupe!E48</f>
        <v>0</v>
      </c>
      <c r="F48" s="5">
        <f>Mayotte!F48+'La Réunion'!F48+Martinique!F48+Guyane!F48+Guadeloupe!F48</f>
        <v>0</v>
      </c>
      <c r="G48" s="5">
        <f>Mayotte!G48+'La Réunion'!G48+Martinique!G48+Guyane!G48+Guadeloupe!G48</f>
        <v>0</v>
      </c>
      <c r="H48" s="5">
        <f>Mayotte!H48+'La Réunion'!H48+Martinique!H48+Guyane!H48+Guadeloupe!H48</f>
        <v>0</v>
      </c>
      <c r="I48" s="5">
        <f>Mayotte!I48+'La Réunion'!I48+Martinique!I48+Guyane!I48+Guadeloupe!I48</f>
        <v>0</v>
      </c>
      <c r="J48" s="5">
        <f>SUM(B48:I48)</f>
        <v>-490.37093299999998</v>
      </c>
    </row>
    <row r="49" spans="1:10" x14ac:dyDescent="0.25">
      <c r="A49" s="4" t="s">
        <v>23</v>
      </c>
      <c r="B49" s="5">
        <f>Mayotte!B49+'La Réunion'!B49+Martinique!B49+Guyane!B49+Guadeloupe!B49</f>
        <v>-17.487445999999991</v>
      </c>
      <c r="C49" s="5">
        <f>Mayotte!C49+'La Réunion'!C49+Martinique!C49+Guyane!C49+Guadeloupe!C49</f>
        <v>29.632200000000001</v>
      </c>
      <c r="D49" s="5">
        <f>Mayotte!D49+'La Réunion'!D49+Martinique!D49+Guyane!D49+Guadeloupe!D49</f>
        <v>66.617840714783455</v>
      </c>
      <c r="E49" s="5">
        <f>Mayotte!E49+'La Réunion'!E49+Martinique!E49+Guyane!E49+Guadeloupe!E49</f>
        <v>0</v>
      </c>
      <c r="F49" s="5">
        <f>Mayotte!F49+'La Réunion'!F49+Martinique!F49+Guyane!F49+Guadeloupe!F49</f>
        <v>0</v>
      </c>
      <c r="G49" s="5">
        <f>Mayotte!G49+'La Réunion'!G49+Martinique!G49+Guyane!G49+Guadeloupe!G49</f>
        <v>0</v>
      </c>
      <c r="H49" s="5">
        <f>Mayotte!H49+'La Réunion'!H49+Martinique!H49+Guyane!H49+Guadeloupe!H49</f>
        <v>0</v>
      </c>
      <c r="I49" s="5">
        <f>Mayotte!I49+'La Réunion'!I49+Martinique!I49+Guyane!I49+Guadeloupe!I49</f>
        <v>0</v>
      </c>
      <c r="J49" s="5">
        <f>SUM(B49:I49)</f>
        <v>78.762594714783461</v>
      </c>
    </row>
    <row r="50" spans="1:10" x14ac:dyDescent="0.25">
      <c r="A50" s="6" t="s">
        <v>24</v>
      </c>
      <c r="B50" s="7">
        <f t="shared" ref="B50:J50" si="7">B41+B45+B46+B47+B48+B49</f>
        <v>498.976179</v>
      </c>
      <c r="C50" s="7">
        <f t="shared" si="7"/>
        <v>419.07083400000005</v>
      </c>
      <c r="D50" s="7">
        <f t="shared" si="7"/>
        <v>1784.595695892443</v>
      </c>
      <c r="E50" s="7">
        <f t="shared" si="7"/>
        <v>0</v>
      </c>
      <c r="F50" s="7">
        <f t="shared" si="7"/>
        <v>148.54875322441961</v>
      </c>
      <c r="G50" s="7">
        <f t="shared" si="7"/>
        <v>362.64165649816505</v>
      </c>
      <c r="H50" s="7">
        <f t="shared" si="7"/>
        <v>0</v>
      </c>
      <c r="I50" s="7">
        <f t="shared" si="7"/>
        <v>0</v>
      </c>
      <c r="J50" s="7">
        <f t="shared" si="7"/>
        <v>3213.8331186150276</v>
      </c>
    </row>
    <row r="51" spans="1:10" x14ac:dyDescent="0.25">
      <c r="A51" s="4" t="s">
        <v>3</v>
      </c>
      <c r="B51" s="5">
        <f>Mayotte!B51+'La Réunion'!B51+Martinique!B51+Guyane!B51+Guadeloupe!B51</f>
        <v>0</v>
      </c>
      <c r="C51" s="5">
        <f>Mayotte!C51+'La Réunion'!C51+Martinique!C51+Guyane!C51+Guadeloupe!C51</f>
        <v>0</v>
      </c>
      <c r="D51" s="5">
        <f>Mayotte!D51+'La Réunion'!D51+Martinique!D51+Guyane!D51+Guadeloupe!D51</f>
        <v>-10.093217604444135</v>
      </c>
      <c r="E51" s="5">
        <f>Mayotte!E51+'La Réunion'!E51+Martinique!E51+Guyane!E51+Guadeloupe!E51</f>
        <v>0</v>
      </c>
      <c r="F51" s="5">
        <f>Mayotte!F51+'La Réunion'!F51+Martinique!F51+Guyane!F51+Guadeloupe!F51</f>
        <v>0</v>
      </c>
      <c r="G51" s="5">
        <f>Mayotte!G51+'La Réunion'!G51+Martinique!G51+Guyane!G51+Guadeloupe!G51</f>
        <v>0</v>
      </c>
      <c r="H51" s="5">
        <f>Mayotte!H51+'La Réunion'!H51+Martinique!H51+Guyane!H51+Guadeloupe!H51</f>
        <v>29.168634680834007</v>
      </c>
      <c r="I51" s="5">
        <f>Mayotte!I51+'La Réunion'!I51+Martinique!I51+Guyane!I51+Guadeloupe!I51</f>
        <v>0</v>
      </c>
      <c r="J51" s="5">
        <f t="shared" ref="J51:J56" si="8">SUM(B51:I51)</f>
        <v>19.075417076389872</v>
      </c>
    </row>
    <row r="52" spans="1:10" x14ac:dyDescent="0.25">
      <c r="A52" s="4" t="s">
        <v>41</v>
      </c>
      <c r="B52" s="5">
        <f>Mayotte!B52+'La Réunion'!B52+Martinique!B52+Guyane!B52+Guadeloupe!B52</f>
        <v>498.976179</v>
      </c>
      <c r="C52" s="5">
        <f>Mayotte!C52+'La Réunion'!C52+Martinique!C52+Guyane!C52+Guadeloupe!C52</f>
        <v>0</v>
      </c>
      <c r="D52" s="5">
        <f>Mayotte!D52+'La Réunion'!D52+Martinique!D52+Guyane!D52+Guadeloupe!D52</f>
        <v>783.91282025960822</v>
      </c>
      <c r="E52" s="5">
        <f>Mayotte!E52+'La Réunion'!E52+Martinique!E52+Guyane!E52+Guadeloupe!E52</f>
        <v>0</v>
      </c>
      <c r="F52" s="5">
        <f>Mayotte!F52+'La Réunion'!F52+Martinique!F52+Guyane!F52+Guadeloupe!F52</f>
        <v>148.54875322441961</v>
      </c>
      <c r="G52" s="5">
        <f>Mayotte!G52+'La Réunion'!G52+Martinique!G52+Guyane!G52+Guadeloupe!G52</f>
        <v>267.72811367721908</v>
      </c>
      <c r="H52" s="5">
        <f>Mayotte!H52+'La Réunion'!H52+Martinique!H52+Guyane!H52+Guadeloupe!H52</f>
        <v>-667.54884322441956</v>
      </c>
      <c r="I52" s="5">
        <f>Mayotte!I52+'La Réunion'!I52+Martinique!I52+Guyane!I52+Guadeloupe!I52</f>
        <v>-44.630488392089426</v>
      </c>
      <c r="J52" s="5">
        <f t="shared" si="8"/>
        <v>986.98653454473776</v>
      </c>
    </row>
    <row r="53" spans="1:10" x14ac:dyDescent="0.25">
      <c r="A53" s="4" t="s">
        <v>25</v>
      </c>
      <c r="B53" s="5">
        <f>Mayotte!B53+'La Réunion'!B53+Martinique!B53+Guyane!B53+Guadeloupe!B53</f>
        <v>0</v>
      </c>
      <c r="C53" s="5">
        <f>Mayotte!C53+'La Réunion'!C53+Martinique!C53+Guyane!C53+Guadeloupe!C53</f>
        <v>460.83180000000004</v>
      </c>
      <c r="D53" s="5">
        <f>Mayotte!D53+'La Réunion'!D53+Martinique!D53+Guyane!D53+Guadeloupe!D53</f>
        <v>-413.42484110000004</v>
      </c>
      <c r="E53" s="5">
        <f>Mayotte!E53+'La Réunion'!E53+Martinique!E53+Guyane!E53+Guadeloupe!E53</f>
        <v>0</v>
      </c>
      <c r="F53" s="5">
        <f>Mayotte!F53+'La Réunion'!F53+Martinique!F53+Guyane!F53+Guadeloupe!F53</f>
        <v>0</v>
      </c>
      <c r="G53" s="5">
        <f>Mayotte!G53+'La Réunion'!G53+Martinique!G53+Guyane!G53+Guadeloupe!G53</f>
        <v>0</v>
      </c>
      <c r="H53" s="5">
        <f>Mayotte!H53+'La Réunion'!H53+Martinique!H53+Guyane!H53+Guadeloupe!H53</f>
        <v>0</v>
      </c>
      <c r="I53" s="5">
        <f>Mayotte!I53+'La Réunion'!I53+Martinique!I53+Guyane!I53+Guadeloupe!I53</f>
        <v>0</v>
      </c>
      <c r="J53" s="5">
        <f t="shared" si="8"/>
        <v>47.406958900000006</v>
      </c>
    </row>
    <row r="54" spans="1:10" x14ac:dyDescent="0.25">
      <c r="A54" s="4" t="s">
        <v>26</v>
      </c>
      <c r="B54" s="5">
        <f>Mayotte!B54+'La Réunion'!B54+Martinique!B54+Guyane!B54+Guadeloupe!B54</f>
        <v>0</v>
      </c>
      <c r="C54" s="5">
        <f>Mayotte!C54+'La Réunion'!C54+Martinique!C54+Guyane!C54+Guadeloupe!C54</f>
        <v>-64.333472499999999</v>
      </c>
      <c r="D54" s="5">
        <f>Mayotte!D54+'La Réunion'!D54+Martinique!D54+Guyane!D54+Guadeloupe!D54</f>
        <v>64.333472499999999</v>
      </c>
      <c r="E54" s="5">
        <f>Mayotte!E54+'La Réunion'!E54+Martinique!E54+Guyane!E54+Guadeloupe!E54</f>
        <v>0</v>
      </c>
      <c r="F54" s="5">
        <f>Mayotte!F54+'La Réunion'!F54+Martinique!F54+Guyane!F54+Guadeloupe!F54</f>
        <v>0</v>
      </c>
      <c r="G54" s="5">
        <f>Mayotte!G54+'La Réunion'!G54+Martinique!G54+Guyane!G54+Guadeloupe!G54</f>
        <v>0</v>
      </c>
      <c r="H54" s="5">
        <f>Mayotte!H54+'La Réunion'!H54+Martinique!H54+Guyane!H54+Guadeloupe!H54</f>
        <v>0</v>
      </c>
      <c r="I54" s="5">
        <f>Mayotte!I54+'La Réunion'!I54+Martinique!I54+Guyane!I54+Guadeloupe!I54</f>
        <v>0</v>
      </c>
      <c r="J54" s="5">
        <f t="shared" si="8"/>
        <v>0</v>
      </c>
    </row>
    <row r="55" spans="1:10" x14ac:dyDescent="0.25">
      <c r="A55" s="4" t="s">
        <v>13</v>
      </c>
      <c r="B55" s="5">
        <f>Mayotte!B55+'La Réunion'!B55+Martinique!B55+Guyane!B55+Guadeloupe!B55</f>
        <v>0</v>
      </c>
      <c r="C55" s="5">
        <f>Mayotte!C55+'La Réunion'!C55+Martinique!C55+Guyane!C55+Guadeloupe!C55</f>
        <v>0</v>
      </c>
      <c r="D55" s="5">
        <f>Mayotte!D55+'La Réunion'!D55+Martinique!D55+Guyane!D55+Guadeloupe!D55</f>
        <v>0</v>
      </c>
      <c r="E55" s="5">
        <f>Mayotte!E55+'La Réunion'!E55+Martinique!E55+Guyane!E55+Guadeloupe!E55</f>
        <v>0</v>
      </c>
      <c r="F55" s="5">
        <f>Mayotte!F55+'La Réunion'!F55+Martinique!F55+Guyane!F55+Guadeloupe!F55</f>
        <v>0</v>
      </c>
      <c r="G55" s="5">
        <f>Mayotte!G55+'La Réunion'!G55+Martinique!G55+Guyane!G55+Guadeloupe!G55</f>
        <v>0</v>
      </c>
      <c r="H55" s="5">
        <f>Mayotte!H55+'La Réunion'!H55+Martinique!H55+Guyane!H55+Guadeloupe!H55</f>
        <v>7.6085383862184539</v>
      </c>
      <c r="I55" s="5">
        <f>Mayotte!I55+'La Réunion'!I55+Martinique!I55+Guyane!I55+Guadeloupe!I55</f>
        <v>0</v>
      </c>
      <c r="J55" s="5">
        <f t="shared" si="8"/>
        <v>7.6085383862184539</v>
      </c>
    </row>
    <row r="56" spans="1:10" x14ac:dyDescent="0.25">
      <c r="A56" s="4" t="s">
        <v>14</v>
      </c>
      <c r="B56" s="5">
        <f>Mayotte!B56+'La Réunion'!B56+Martinique!B56+Guyane!B56+Guadeloupe!B56</f>
        <v>0</v>
      </c>
      <c r="C56" s="5">
        <f>Mayotte!C56+'La Réunion'!C56+Martinique!C56+Guyane!C56+Guadeloupe!C56</f>
        <v>0</v>
      </c>
      <c r="D56" s="5">
        <f>Mayotte!D56+'La Réunion'!D56+Martinique!D56+Guyane!D56+Guadeloupe!D56</f>
        <v>0</v>
      </c>
      <c r="E56" s="5">
        <f>Mayotte!E56+'La Réunion'!E56+Martinique!E56+Guyane!E56+Guadeloupe!E56</f>
        <v>0</v>
      </c>
      <c r="F56" s="5">
        <f>Mayotte!F56+'La Réunion'!F56+Martinique!F56+Guyane!F56+Guadeloupe!F56</f>
        <v>0</v>
      </c>
      <c r="G56" s="5">
        <f>Mayotte!G56+'La Réunion'!G56+Martinique!G56+Guyane!G56+Guadeloupe!G56</f>
        <v>0</v>
      </c>
      <c r="H56" s="5">
        <f>Mayotte!H56+'La Réunion'!H56+Martinique!H56+Guyane!H56+Guadeloupe!H56</f>
        <v>57.201263789933989</v>
      </c>
      <c r="I56" s="5">
        <f>Mayotte!I56+'La Réunion'!I56+Martinique!I56+Guyane!I56+Guadeloupe!I56</f>
        <v>3.2896612643537928</v>
      </c>
      <c r="J56" s="5">
        <f t="shared" si="8"/>
        <v>60.490925054287786</v>
      </c>
    </row>
    <row r="57" spans="1:10" x14ac:dyDescent="0.25">
      <c r="A57" s="6" t="s">
        <v>4</v>
      </c>
      <c r="B57" s="7">
        <f>B51+B52+B53+B54+B55+B56</f>
        <v>498.976179</v>
      </c>
      <c r="C57" s="7">
        <f t="shared" ref="C57:J57" si="9">C51+C52+C53+C54+C55+C56</f>
        <v>396.49832750000007</v>
      </c>
      <c r="D57" s="7">
        <f t="shared" si="9"/>
        <v>424.72823405516408</v>
      </c>
      <c r="E57" s="7">
        <f t="shared" si="9"/>
        <v>0</v>
      </c>
      <c r="F57" s="7">
        <f t="shared" si="9"/>
        <v>148.54875322441961</v>
      </c>
      <c r="G57" s="7">
        <f t="shared" si="9"/>
        <v>267.72811367721908</v>
      </c>
      <c r="H57" s="7">
        <f t="shared" si="9"/>
        <v>-573.57040636743318</v>
      </c>
      <c r="I57" s="7">
        <f t="shared" si="9"/>
        <v>-41.340827127735636</v>
      </c>
      <c r="J57" s="7">
        <f t="shared" si="9"/>
        <v>1121.5683739616338</v>
      </c>
    </row>
    <row r="58" spans="1:10" x14ac:dyDescent="0.25">
      <c r="A58" s="4" t="s">
        <v>5</v>
      </c>
      <c r="B58" s="5">
        <f>Mayotte!B58+'La Réunion'!B58+Martinique!B58+Guyane!B58+Guadeloupe!B58</f>
        <v>0</v>
      </c>
      <c r="C58" s="5">
        <f>Mayotte!C58+'La Réunion'!C58+Martinique!C58+Guyane!C58+Guadeloupe!C58</f>
        <v>0</v>
      </c>
      <c r="D58" s="5">
        <f>Mayotte!D58+'La Réunion'!D58+Martinique!D58+Guyane!D58+Guadeloupe!D58</f>
        <v>90.792123581192641</v>
      </c>
      <c r="E58" s="5">
        <f>Mayotte!E58+'La Réunion'!E58+Martinique!E58+Guyane!E58+Guadeloupe!E58</f>
        <v>0</v>
      </c>
      <c r="F58" s="5">
        <f>Mayotte!F58+'La Réunion'!F58+Martinique!F58+Guyane!F58+Guadeloupe!F58</f>
        <v>0</v>
      </c>
      <c r="G58" s="5">
        <f>Mayotte!G58+'La Réunion'!G58+Martinique!G58+Guyane!G58+Guadeloupe!G58</f>
        <v>13.474507980017385</v>
      </c>
      <c r="H58" s="5">
        <f>Mayotte!H58+'La Réunion'!H58+Martinique!H58+Guyane!H58+Guadeloupe!H58</f>
        <v>53.215567935933954</v>
      </c>
      <c r="I58" s="5">
        <f>Mayotte!I58+'La Réunion'!I58+Martinique!I58+Guyane!I58+Guadeloupe!I58</f>
        <v>-23.833382494495101</v>
      </c>
      <c r="J58" s="5">
        <f>SUM(B58:I58)</f>
        <v>133.64881700264888</v>
      </c>
    </row>
    <row r="59" spans="1:10" x14ac:dyDescent="0.25">
      <c r="A59" s="4" t="s">
        <v>6</v>
      </c>
      <c r="B59" s="5">
        <f>Mayotte!B59+'La Réunion'!B59+Martinique!B59+Guyane!B59+Guadeloupe!B59</f>
        <v>0</v>
      </c>
      <c r="C59" s="5">
        <f>Mayotte!C59+'La Réunion'!C59+Martinique!C59+Guyane!C59+Guadeloupe!C59</f>
        <v>0</v>
      </c>
      <c r="D59" s="5">
        <f>Mayotte!D59+'La Réunion'!D59+Martinique!D59+Guyane!D59+Guadeloupe!D59</f>
        <v>1087.3739077360001</v>
      </c>
      <c r="E59" s="5">
        <f>Mayotte!E59+'La Réunion'!E59+Martinique!E59+Guyane!E59+Guadeloupe!E59</f>
        <v>0</v>
      </c>
      <c r="F59" s="5">
        <f>Mayotte!F59+'La Réunion'!F59+Martinique!F59+Guyane!F59+Guadeloupe!F59</f>
        <v>0</v>
      </c>
      <c r="G59" s="5">
        <f>Mayotte!G59+'La Réunion'!G59+Martinique!G59+Guyane!G59+Guadeloupe!G59</f>
        <v>0</v>
      </c>
      <c r="H59" s="5">
        <f>Mayotte!H59+'La Réunion'!H59+Martinique!H59+Guyane!H59+Guadeloupe!H59</f>
        <v>0</v>
      </c>
      <c r="I59" s="5">
        <f>Mayotte!I59+'La Réunion'!I59+Martinique!I59+Guyane!I59+Guadeloupe!I59</f>
        <v>0</v>
      </c>
      <c r="J59" s="5">
        <f>SUM(B59:I59)</f>
        <v>1087.3739077360001</v>
      </c>
    </row>
    <row r="60" spans="1:10" x14ac:dyDescent="0.25">
      <c r="A60" s="4" t="s">
        <v>7</v>
      </c>
      <c r="B60" s="5">
        <f>Mayotte!B60+'La Réunion'!B60+Martinique!B60+Guyane!B60+Guadeloupe!B60</f>
        <v>0</v>
      </c>
      <c r="C60" s="5">
        <f>Mayotte!C60+'La Réunion'!C60+Martinique!C60+Guyane!C60+Guadeloupe!C60</f>
        <v>0</v>
      </c>
      <c r="D60" s="5">
        <f>Mayotte!D60+'La Réunion'!D60+Martinique!D60+Guyane!D60+Guadeloupe!D60</f>
        <v>47.474671717053404</v>
      </c>
      <c r="E60" s="5">
        <f>Mayotte!E60+'La Réunion'!E60+Martinique!E60+Guyane!E60+Guadeloupe!E60</f>
        <v>0</v>
      </c>
      <c r="F60" s="5">
        <f>Mayotte!F60+'La Réunion'!F60+Martinique!F60+Guyane!F60+Guadeloupe!F60</f>
        <v>0</v>
      </c>
      <c r="G60" s="5">
        <f>Mayotte!G60+'La Réunion'!G60+Martinique!G60+Guyane!G60+Guadeloupe!G60</f>
        <v>76.490377998280309</v>
      </c>
      <c r="H60" s="5">
        <f>Mayotte!H60+'La Réunion'!H60+Martinique!H60+Guyane!H60+Guadeloupe!H60</f>
        <v>256.16795466036115</v>
      </c>
      <c r="I60" s="5">
        <f>Mayotte!I60+'La Réunion'!I60+Martinique!I60+Guyane!I60+Guadeloupe!I60</f>
        <v>0</v>
      </c>
      <c r="J60" s="5">
        <f>SUM(B60:I60)</f>
        <v>380.1330043756949</v>
      </c>
    </row>
    <row r="61" spans="1:10" x14ac:dyDescent="0.25">
      <c r="A61" s="4" t="s">
        <v>8</v>
      </c>
      <c r="B61" s="5">
        <f>Mayotte!B61+'La Réunion'!B61+Martinique!B61+Guyane!B61+Guadeloupe!B61</f>
        <v>0</v>
      </c>
      <c r="C61" s="5">
        <f>Mayotte!C61+'La Réunion'!C61+Martinique!C61+Guyane!C61+Guadeloupe!C61</f>
        <v>0</v>
      </c>
      <c r="D61" s="5">
        <f>Mayotte!D61+'La Réunion'!D61+Martinique!D61+Guyane!D61+Guadeloupe!D61</f>
        <v>30.349893794949562</v>
      </c>
      <c r="E61" s="5">
        <f>Mayotte!E61+'La Réunion'!E61+Martinique!E61+Guyane!E61+Guadeloupe!E61</f>
        <v>0</v>
      </c>
      <c r="F61" s="5">
        <f>Mayotte!F61+'La Réunion'!F61+Martinique!F61+Guyane!F61+Guadeloupe!F61</f>
        <v>0</v>
      </c>
      <c r="G61" s="5">
        <f>Mayotte!G61+'La Réunion'!G61+Martinique!G61+Guyane!G61+Guadeloupe!G61</f>
        <v>0.17277399999999998</v>
      </c>
      <c r="H61" s="5">
        <f>Mayotte!H61+'La Réunion'!H61+Martinique!H61+Guyane!H61+Guadeloupe!H61</f>
        <v>261.09747225680428</v>
      </c>
      <c r="I61" s="5">
        <f>Mayotte!I61+'La Réunion'!I61+Martinique!I61+Guyane!I61+Guadeloupe!I61</f>
        <v>0</v>
      </c>
      <c r="J61" s="5">
        <f>SUM(B61:I61)</f>
        <v>291.62014005175382</v>
      </c>
    </row>
    <row r="62" spans="1:10" x14ac:dyDescent="0.25">
      <c r="A62" s="4" t="s">
        <v>9</v>
      </c>
      <c r="B62" s="5">
        <f>Mayotte!B62+'La Réunion'!B62+Martinique!B62+Guyane!B62+Guadeloupe!B62</f>
        <v>0</v>
      </c>
      <c r="C62" s="5">
        <f>Mayotte!C62+'La Réunion'!C62+Martinique!C62+Guyane!C62+Guadeloupe!C62</f>
        <v>0</v>
      </c>
      <c r="D62" s="5">
        <f>Mayotte!D62+'La Réunion'!D62+Martinique!D62+Guyane!D62+Guadeloupe!D62</f>
        <v>52.694063001883542</v>
      </c>
      <c r="E62" s="5">
        <f>Mayotte!E62+'La Réunion'!E62+Martinique!E62+Guyane!E62+Guadeloupe!E62</f>
        <v>0</v>
      </c>
      <c r="F62" s="5">
        <f>Mayotte!F62+'La Réunion'!F62+Martinique!F62+Guyane!F62+Guadeloupe!F62</f>
        <v>0</v>
      </c>
      <c r="G62" s="5">
        <f>Mayotte!G62+'La Réunion'!G62+Martinique!G62+Guyane!G62+Guadeloupe!G62</f>
        <v>4.7758828426483229</v>
      </c>
      <c r="H62" s="5">
        <f>Mayotte!H62+'La Réunion'!H62+Martinique!H62+Guyane!H62+Guadeloupe!H62</f>
        <v>3.0894115143337677</v>
      </c>
      <c r="I62" s="5">
        <f>Mayotte!I62+'La Réunion'!I62+Martinique!I62+Guyane!I62+Guadeloupe!I62</f>
        <v>0</v>
      </c>
      <c r="J62" s="5">
        <f>SUM(B62:I62)</f>
        <v>60.559357358865633</v>
      </c>
    </row>
    <row r="63" spans="1:10" x14ac:dyDescent="0.25">
      <c r="A63" s="9" t="s">
        <v>10</v>
      </c>
      <c r="B63" s="10">
        <f>B58+B59+B60+B61+B62</f>
        <v>0</v>
      </c>
      <c r="C63" s="10">
        <f t="shared" ref="C63:J63" si="10">C58+C59+C60+C61+C62</f>
        <v>0</v>
      </c>
      <c r="D63" s="10">
        <f t="shared" si="10"/>
        <v>1308.6846598310792</v>
      </c>
      <c r="E63" s="10">
        <f t="shared" si="10"/>
        <v>0</v>
      </c>
      <c r="F63" s="10">
        <f t="shared" si="10"/>
        <v>0</v>
      </c>
      <c r="G63" s="10">
        <f t="shared" si="10"/>
        <v>94.913542820946034</v>
      </c>
      <c r="H63" s="10">
        <f t="shared" si="10"/>
        <v>573.57040636743318</v>
      </c>
      <c r="I63" s="10">
        <f t="shared" si="10"/>
        <v>-23.833382494495101</v>
      </c>
      <c r="J63" s="10">
        <f t="shared" si="10"/>
        <v>1953.3352265249634</v>
      </c>
    </row>
    <row r="64" spans="1:10" x14ac:dyDescent="0.25">
      <c r="A64" s="9" t="s">
        <v>11</v>
      </c>
      <c r="B64" s="10">
        <f>Mayotte!B64+'La Réunion'!B64+Martinique!B64+Guyane!B64+Guadeloupe!B64</f>
        <v>0</v>
      </c>
      <c r="C64" s="10">
        <f>Mayotte!C64+'La Réunion'!C64+Martinique!C64+Guyane!C64+Guadeloupe!C64</f>
        <v>0</v>
      </c>
      <c r="D64" s="10">
        <f>Mayotte!D64+'La Réunion'!D64+Martinique!D64+Guyane!D64+Guadeloupe!D64</f>
        <v>51.182802006199999</v>
      </c>
      <c r="E64" s="10">
        <f>Mayotte!E64+'La Réunion'!E64+Martinique!E64+Guyane!E64+Guadeloupe!E64</f>
        <v>0</v>
      </c>
      <c r="F64" s="10">
        <f>Mayotte!F64+'La Réunion'!F64+Martinique!F64+Guyane!F64+Guadeloupe!F64</f>
        <v>0</v>
      </c>
      <c r="G64" s="10">
        <f>Mayotte!G64+'La Réunion'!G64+Martinique!G64+Guyane!G64+Guadeloupe!G64</f>
        <v>0</v>
      </c>
      <c r="H64" s="10">
        <f>Mayotte!H64+'La Réunion'!H64+Martinique!H64+Guyane!H64+Guadeloupe!H64</f>
        <v>0</v>
      </c>
      <c r="I64" s="10">
        <f>Mayotte!I64+'La Réunion'!I64+Martinique!I64+Guyane!I64+Guadeloupe!I64</f>
        <v>0</v>
      </c>
      <c r="J64" s="10">
        <f>SUM(B64:I64)</f>
        <v>51.182802006199999</v>
      </c>
    </row>
    <row r="65" spans="1:10" x14ac:dyDescent="0.25">
      <c r="A65" s="6" t="s">
        <v>12</v>
      </c>
      <c r="B65" s="7">
        <f>B63+B64</f>
        <v>0</v>
      </c>
      <c r="C65" s="7">
        <f t="shared" ref="C65:J65" si="11">C63+C64</f>
        <v>0</v>
      </c>
      <c r="D65" s="7">
        <f t="shared" si="11"/>
        <v>1359.8674618372793</v>
      </c>
      <c r="E65" s="7">
        <f t="shared" si="11"/>
        <v>0</v>
      </c>
      <c r="F65" s="7">
        <f t="shared" si="11"/>
        <v>0</v>
      </c>
      <c r="G65" s="7">
        <f t="shared" si="11"/>
        <v>94.913542820946034</v>
      </c>
      <c r="H65" s="7">
        <f t="shared" si="11"/>
        <v>573.57040636743318</v>
      </c>
      <c r="I65" s="7">
        <f t="shared" si="11"/>
        <v>-23.833382494495101</v>
      </c>
      <c r="J65" s="7">
        <f t="shared" si="11"/>
        <v>2004.5180285311635</v>
      </c>
    </row>
    <row r="66" spans="1:10" x14ac:dyDescent="0.25">
      <c r="A66" s="4" t="s">
        <v>39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 t="s">
        <v>28</v>
      </c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 t="s">
        <v>29</v>
      </c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 t="s">
        <v>42</v>
      </c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60" x14ac:dyDescent="0.25">
      <c r="A72" s="6"/>
      <c r="B72" s="11" t="s">
        <v>16</v>
      </c>
      <c r="C72" s="11" t="s">
        <v>30</v>
      </c>
      <c r="D72" s="11" t="s">
        <v>31</v>
      </c>
      <c r="E72" s="11" t="s">
        <v>15</v>
      </c>
      <c r="F72" s="11" t="s">
        <v>32</v>
      </c>
      <c r="G72" s="11" t="s">
        <v>33</v>
      </c>
      <c r="H72" s="11" t="s">
        <v>21</v>
      </c>
      <c r="I72" s="11" t="s">
        <v>34</v>
      </c>
      <c r="J72" s="11" t="s">
        <v>22</v>
      </c>
    </row>
    <row r="73" spans="1:10" x14ac:dyDescent="0.25">
      <c r="A73" s="4" t="s">
        <v>0</v>
      </c>
      <c r="B73" s="5">
        <f>Mayotte!B73+'La Réunion'!B73+Martinique!B73+Guyane!B73+Guadeloupe!B73</f>
        <v>0</v>
      </c>
      <c r="C73" s="5">
        <f>Mayotte!C73+'La Réunion'!C73+Martinique!C73+Guyane!C73+Guadeloupe!C73</f>
        <v>0</v>
      </c>
      <c r="D73" s="5">
        <f>Mayotte!D73+'La Réunion'!D73+Martinique!D73+Guyane!D73+Guadeloupe!D73</f>
        <v>0</v>
      </c>
      <c r="E73" s="5">
        <f>Mayotte!E73+'La Réunion'!E73+Martinique!E73+Guyane!E73+Guadeloupe!E73</f>
        <v>0</v>
      </c>
      <c r="F73" s="5">
        <f>Mayotte!F73+'La Réunion'!F73+Martinique!F73+Guyane!F73+Guadeloupe!F73</f>
        <v>136.28503869303523</v>
      </c>
      <c r="G73" s="5">
        <f>Mayotte!G73+'La Réunion'!G73+Martinique!G73+Guyane!G73+Guadeloupe!G73</f>
        <v>360.14136502945786</v>
      </c>
      <c r="H73" s="5">
        <f>Mayotte!H73+'La Réunion'!H73+Martinique!H73+Guyane!H73+Guadeloupe!H73</f>
        <v>0</v>
      </c>
      <c r="I73" s="5">
        <f>Mayotte!I73+'La Réunion'!I73+Martinique!I73+Guyane!I73+Guadeloupe!I73</f>
        <v>0</v>
      </c>
      <c r="J73" s="5">
        <f>SUM(B73:I73)</f>
        <v>496.42640372249309</v>
      </c>
    </row>
    <row r="74" spans="1:10" x14ac:dyDescent="0.25">
      <c r="A74" s="4" t="s">
        <v>19</v>
      </c>
      <c r="B74" s="5">
        <f>Mayotte!B74+'La Réunion'!B74+Martinique!B74+Guyane!B74+Guadeloupe!B74</f>
        <v>0</v>
      </c>
      <c r="C74" s="5">
        <f>Mayotte!C74+'La Réunion'!C74+Martinique!C74+Guyane!C74+Guadeloupe!C74</f>
        <v>0</v>
      </c>
      <c r="D74" s="5">
        <f>Mayotte!D74+'La Réunion'!D74+Martinique!D74+Guyane!D74+Guadeloupe!D74</f>
        <v>0</v>
      </c>
      <c r="E74" s="5">
        <f>Mayotte!E74+'La Réunion'!E74+Martinique!E74+Guyane!E74+Guadeloupe!E74</f>
        <v>0</v>
      </c>
      <c r="F74" s="5">
        <f>Mayotte!F74+'La Réunion'!F74+Martinique!F74+Guyane!F74+Guadeloupe!F74</f>
        <v>89.149097162510742</v>
      </c>
      <c r="G74" s="5">
        <f>Mayotte!G74+'La Réunion'!G74+Martinique!G74+Guyane!G74+Guadeloupe!G74</f>
        <v>0</v>
      </c>
      <c r="H74" s="5">
        <f>Mayotte!H74+'La Réunion'!H74+Martinique!H74+Guyane!H74+Guadeloupe!H74</f>
        <v>0</v>
      </c>
      <c r="I74" s="5">
        <f>Mayotte!I74+'La Réunion'!I74+Martinique!I74+Guyane!I74+Guadeloupe!I74</f>
        <v>0</v>
      </c>
      <c r="J74" s="5">
        <f t="shared" ref="J74:J76" si="12">SUM(B74:I74)</f>
        <v>89.149097162510742</v>
      </c>
    </row>
    <row r="75" spans="1:10" x14ac:dyDescent="0.25">
      <c r="A75" s="4" t="s">
        <v>40</v>
      </c>
      <c r="B75" s="5">
        <f>Mayotte!B75+'La Réunion'!B75+Martinique!B75+Guyane!B75+Guadeloupe!B75</f>
        <v>0</v>
      </c>
      <c r="C75" s="5">
        <f>Mayotte!C75+'La Réunion'!C75+Martinique!C75+Guyane!C75+Guadeloupe!C75</f>
        <v>0</v>
      </c>
      <c r="D75" s="5">
        <f>Mayotte!D75+'La Réunion'!D75+Martinique!D75+Guyane!D75+Guadeloupe!D75</f>
        <v>0</v>
      </c>
      <c r="E75" s="5">
        <f>Mayotte!E75+'La Réunion'!E75+Martinique!E75+Guyane!E75+Guadeloupe!E75</f>
        <v>0</v>
      </c>
      <c r="F75" s="5">
        <f>Mayotte!F75+'La Réunion'!F75+Martinique!F75+Guyane!F75+Guadeloupe!F75</f>
        <v>5.6532244196044719</v>
      </c>
      <c r="G75" s="5">
        <f>Mayotte!G75+'La Réunion'!G75+Martinique!G75+Guyane!G75+Guadeloupe!G75</f>
        <v>0</v>
      </c>
      <c r="H75" s="5">
        <f>Mayotte!H75+'La Réunion'!H75+Martinique!H75+Guyane!H75+Guadeloupe!H75</f>
        <v>0</v>
      </c>
      <c r="I75" s="5">
        <f>Mayotte!I75+'La Réunion'!I75+Martinique!I75+Guyane!I75+Guadeloupe!I75</f>
        <v>0</v>
      </c>
      <c r="J75" s="5">
        <f t="shared" si="12"/>
        <v>5.6532244196044719</v>
      </c>
    </row>
    <row r="76" spans="1:10" x14ac:dyDescent="0.25">
      <c r="A76" s="4" t="s">
        <v>20</v>
      </c>
      <c r="B76" s="5">
        <f>Mayotte!B76+'La Réunion'!B76+Martinique!B76+Guyane!B76+Guadeloupe!B76</f>
        <v>0</v>
      </c>
      <c r="C76" s="5">
        <f>Mayotte!C76+'La Réunion'!C76+Martinique!C76+Guyane!C76+Guadeloupe!C76</f>
        <v>0</v>
      </c>
      <c r="D76" s="5">
        <f>Mayotte!D76+'La Réunion'!D76+Martinique!D76+Guyane!D76+Guadeloupe!D76</f>
        <v>0</v>
      </c>
      <c r="E76" s="5">
        <f>Mayotte!E76+'La Réunion'!E76+Martinique!E76+Guyane!E76+Guadeloupe!E76</f>
        <v>0</v>
      </c>
      <c r="F76" s="5">
        <f>Mayotte!F76+'La Réunion'!F76+Martinique!F76+Guyane!F76+Guadeloupe!F76</f>
        <v>41.482717110920035</v>
      </c>
      <c r="G76" s="5">
        <f>Mayotte!G76+'La Réunion'!G76+Martinique!G76+Guyane!G76+Guadeloupe!G76</f>
        <v>0</v>
      </c>
      <c r="H76" s="5">
        <f>Mayotte!H76+'La Réunion'!H76+Martinique!H76+Guyane!H76+Guadeloupe!H76</f>
        <v>0</v>
      </c>
      <c r="I76" s="5">
        <f>Mayotte!I76+'La Réunion'!I76+Martinique!I76+Guyane!I76+Guadeloupe!I76</f>
        <v>0</v>
      </c>
      <c r="J76" s="5">
        <f t="shared" si="12"/>
        <v>41.482717110920035</v>
      </c>
    </row>
    <row r="77" spans="1:10" x14ac:dyDescent="0.25">
      <c r="A77" s="4" t="s">
        <v>1</v>
      </c>
      <c r="B77" s="5">
        <f>Mayotte!B77+'La Réunion'!B77+Martinique!B77+Guyane!B77+Guadeloupe!B77</f>
        <v>515.40725500000008</v>
      </c>
      <c r="C77" s="5">
        <f>Mayotte!C77+'La Réunion'!C77+Martinique!C77+Guyane!C77+Guadeloupe!C77</f>
        <v>472.07160000000005</v>
      </c>
      <c r="D77" s="5">
        <f>Mayotte!D77+'La Réunion'!D77+Martinique!D77+Guyane!D77+Guadeloupe!D77</f>
        <v>2174.64</v>
      </c>
      <c r="E77" s="5">
        <f>Mayotte!E77+'La Réunion'!E77+Martinique!E77+Guyane!E77+Guadeloupe!E77</f>
        <v>0</v>
      </c>
      <c r="F77" s="5">
        <f>Mayotte!F77+'La Réunion'!F77+Martinique!F77+Guyane!F77+Guadeloupe!F77</f>
        <v>0</v>
      </c>
      <c r="G77" s="5">
        <f>Mayotte!G77+'La Réunion'!G77+Martinique!G77+Guyane!G77+Guadeloupe!G77</f>
        <v>0</v>
      </c>
      <c r="H77" s="5">
        <f>Mayotte!H77+'La Réunion'!H77+Martinique!H77+Guyane!H77+Guadeloupe!H77</f>
        <v>0</v>
      </c>
      <c r="I77" s="5">
        <f>Mayotte!I77+'La Réunion'!I77+Martinique!I77+Guyane!I77+Guadeloupe!I77</f>
        <v>0</v>
      </c>
      <c r="J77" s="5">
        <f>SUM(B77:I77)</f>
        <v>3162.1188549999997</v>
      </c>
    </row>
    <row r="78" spans="1:10" x14ac:dyDescent="0.25">
      <c r="A78" s="4" t="s">
        <v>2</v>
      </c>
      <c r="B78" s="5">
        <f>Mayotte!B78+'La Réunion'!B78+Martinique!B78+Guyane!B78+Guadeloupe!B78</f>
        <v>0</v>
      </c>
      <c r="C78" s="5">
        <f>Mayotte!C78+'La Réunion'!C78+Martinique!C78+Guyane!C78+Guadeloupe!C78</f>
        <v>0</v>
      </c>
      <c r="D78" s="5">
        <f>Mayotte!D78+'La Réunion'!D78+Martinique!D78+Guyane!D78+Guadeloupe!D78</f>
        <v>-38.29</v>
      </c>
      <c r="E78" s="5">
        <f>Mayotte!E78+'La Réunion'!E78+Martinique!E78+Guyane!E78+Guadeloupe!E78</f>
        <v>0</v>
      </c>
      <c r="F78" s="5">
        <f>Mayotte!F78+'La Réunion'!F78+Martinique!F78+Guyane!F78+Guadeloupe!F78</f>
        <v>0</v>
      </c>
      <c r="G78" s="5">
        <f>Mayotte!G78+'La Réunion'!G78+Martinique!G78+Guyane!G78+Guadeloupe!G78</f>
        <v>0</v>
      </c>
      <c r="H78" s="5">
        <f>Mayotte!H78+'La Réunion'!H78+Martinique!H78+Guyane!H78+Guadeloupe!H78</f>
        <v>0</v>
      </c>
      <c r="I78" s="5">
        <f>Mayotte!I78+'La Réunion'!I78+Martinique!I78+Guyane!I78+Guadeloupe!I78</f>
        <v>0</v>
      </c>
      <c r="J78" s="5">
        <f>SUM(B78:I78)</f>
        <v>-38.29</v>
      </c>
    </row>
    <row r="79" spans="1:10" x14ac:dyDescent="0.25">
      <c r="A79" s="4" t="s">
        <v>17</v>
      </c>
      <c r="B79" s="5">
        <f>Mayotte!B79+'La Réunion'!B79+Martinique!B79+Guyane!B79+Guadeloupe!B79</f>
        <v>0</v>
      </c>
      <c r="C79" s="5">
        <f>Mayotte!C79+'La Réunion'!C79+Martinique!C79+Guyane!C79+Guadeloupe!C79</f>
        <v>0</v>
      </c>
      <c r="D79" s="5">
        <f>Mayotte!D79+'La Réunion'!D79+Martinique!D79+Guyane!D79+Guadeloupe!D79</f>
        <v>-20.961878444469118</v>
      </c>
      <c r="E79" s="5">
        <f>Mayotte!E79+'La Réunion'!E79+Martinique!E79+Guyane!E79+Guadeloupe!E79</f>
        <v>0</v>
      </c>
      <c r="F79" s="5">
        <f>Mayotte!F79+'La Réunion'!F79+Martinique!F79+Guyane!F79+Guadeloupe!F79</f>
        <v>0</v>
      </c>
      <c r="G79" s="5">
        <f>Mayotte!G79+'La Réunion'!G79+Martinique!G79+Guyane!G79+Guadeloupe!G79</f>
        <v>0</v>
      </c>
      <c r="H79" s="5">
        <f>Mayotte!H79+'La Réunion'!H79+Martinique!H79+Guyane!H79+Guadeloupe!H79</f>
        <v>0</v>
      </c>
      <c r="I79" s="5">
        <f>Mayotte!I79+'La Réunion'!I79+Martinique!I79+Guyane!I79+Guadeloupe!I79</f>
        <v>0</v>
      </c>
      <c r="J79" s="5">
        <f>SUM(B79:I79)</f>
        <v>-20.961878444469118</v>
      </c>
    </row>
    <row r="80" spans="1:10" x14ac:dyDescent="0.25">
      <c r="A80" s="4" t="s">
        <v>18</v>
      </c>
      <c r="B80" s="5">
        <f>Mayotte!B80+'La Réunion'!B80+Martinique!B80+Guyane!B80+Guadeloupe!B80</f>
        <v>0</v>
      </c>
      <c r="C80" s="5">
        <f>Mayotte!C80+'La Réunion'!C80+Martinique!C80+Guyane!C80+Guadeloupe!C80</f>
        <v>0</v>
      </c>
      <c r="D80" s="5">
        <f>Mayotte!D80+'La Réunion'!D80+Martinique!D80+Guyane!D80+Guadeloupe!D80</f>
        <v>-448.70008944303464</v>
      </c>
      <c r="E80" s="5">
        <f>Mayotte!E80+'La Réunion'!E80+Martinique!E80+Guyane!E80+Guadeloupe!E80</f>
        <v>0</v>
      </c>
      <c r="F80" s="5">
        <f>Mayotte!F80+'La Réunion'!F80+Martinique!F80+Guyane!F80+Guadeloupe!F80</f>
        <v>0</v>
      </c>
      <c r="G80" s="5">
        <f>Mayotte!G80+'La Réunion'!G80+Martinique!G80+Guyane!G80+Guadeloupe!G80</f>
        <v>0</v>
      </c>
      <c r="H80" s="5">
        <f>Mayotte!H80+'La Réunion'!H80+Martinique!H80+Guyane!H80+Guadeloupe!H80</f>
        <v>0</v>
      </c>
      <c r="I80" s="5">
        <f>Mayotte!I80+'La Réunion'!I80+Martinique!I80+Guyane!I80+Guadeloupe!I80</f>
        <v>0</v>
      </c>
      <c r="J80" s="5">
        <f>SUM(B80:I80)</f>
        <v>-448.70008944303464</v>
      </c>
    </row>
    <row r="81" spans="1:10" x14ac:dyDescent="0.25">
      <c r="A81" s="4" t="s">
        <v>23</v>
      </c>
      <c r="B81" s="5">
        <f>Mayotte!B81+'La Réunion'!B81+Martinique!B81+Guyane!B81+Guadeloupe!B81</f>
        <v>9.5048266897144984</v>
      </c>
      <c r="C81" s="5">
        <f>Mayotte!C81+'La Réunion'!C81+Martinique!C81+Guyane!C81+Guadeloupe!C81</f>
        <v>17.064060000000001</v>
      </c>
      <c r="D81" s="5">
        <f>Mayotte!D81+'La Réunion'!D81+Martinique!D81+Guyane!D81+Guadeloupe!D81</f>
        <v>-16.711628976823548</v>
      </c>
      <c r="E81" s="5">
        <f>Mayotte!E81+'La Réunion'!E81+Martinique!E81+Guyane!E81+Guadeloupe!E81</f>
        <v>0</v>
      </c>
      <c r="F81" s="5">
        <f>Mayotte!F81+'La Réunion'!F81+Martinique!F81+Guyane!F81+Guadeloupe!F81</f>
        <v>0</v>
      </c>
      <c r="G81" s="5">
        <f>Mayotte!G81+'La Réunion'!G81+Martinique!G81+Guyane!G81+Guadeloupe!G81</f>
        <v>0</v>
      </c>
      <c r="H81" s="5">
        <f>Mayotte!H81+'La Réunion'!H81+Martinique!H81+Guyane!H81+Guadeloupe!H81</f>
        <v>0</v>
      </c>
      <c r="I81" s="5">
        <f>Mayotte!I81+'La Réunion'!I81+Martinique!I81+Guyane!I81+Guadeloupe!I81</f>
        <v>0</v>
      </c>
      <c r="J81" s="5">
        <f>SUM(B81:I81)</f>
        <v>9.8572577128909522</v>
      </c>
    </row>
    <row r="82" spans="1:10" x14ac:dyDescent="0.25">
      <c r="A82" s="6" t="s">
        <v>24</v>
      </c>
      <c r="B82" s="7">
        <f t="shared" ref="B82:J82" si="13">B73+B77+B78+B79+B80+B81</f>
        <v>524.91208168971457</v>
      </c>
      <c r="C82" s="7">
        <f t="shared" si="13"/>
        <v>489.13566000000003</v>
      </c>
      <c r="D82" s="7">
        <f t="shared" si="13"/>
        <v>1649.9764031356726</v>
      </c>
      <c r="E82" s="7">
        <f t="shared" si="13"/>
        <v>0</v>
      </c>
      <c r="F82" s="7">
        <f t="shared" si="13"/>
        <v>136.28503869303523</v>
      </c>
      <c r="G82" s="7">
        <f t="shared" si="13"/>
        <v>360.14136502945786</v>
      </c>
      <c r="H82" s="7">
        <f t="shared" si="13"/>
        <v>0</v>
      </c>
      <c r="I82" s="7">
        <f t="shared" si="13"/>
        <v>0</v>
      </c>
      <c r="J82" s="7">
        <f t="shared" si="13"/>
        <v>3160.4505485478799</v>
      </c>
    </row>
    <row r="83" spans="1:10" x14ac:dyDescent="0.25">
      <c r="A83" s="4" t="s">
        <v>3</v>
      </c>
      <c r="B83" s="5">
        <f>Mayotte!B83+'La Réunion'!B83+Martinique!B83+Guyane!B83+Guadeloupe!B83</f>
        <v>0</v>
      </c>
      <c r="C83" s="5">
        <f>Mayotte!C83+'La Réunion'!C83+Martinique!C83+Guyane!C83+Guadeloupe!C83</f>
        <v>0</v>
      </c>
      <c r="D83" s="5">
        <f>Mayotte!D83+'La Réunion'!D83+Martinique!D83+Guyane!D83+Guadeloupe!D83</f>
        <v>-127.91500788343052</v>
      </c>
      <c r="E83" s="5">
        <f>Mayotte!E83+'La Réunion'!E83+Martinique!E83+Guyane!E83+Guadeloupe!E83</f>
        <v>0</v>
      </c>
      <c r="F83" s="5">
        <f>Mayotte!F83+'La Réunion'!F83+Martinique!F83+Guyane!F83+Guadeloupe!F83</f>
        <v>0</v>
      </c>
      <c r="G83" s="5">
        <f>Mayotte!G83+'La Réunion'!G83+Martinique!G83+Guyane!G83+Guadeloupe!G83</f>
        <v>0</v>
      </c>
      <c r="H83" s="5">
        <f>Mayotte!H83+'La Réunion'!H83+Martinique!H83+Guyane!H83+Guadeloupe!H83</f>
        <v>44.656705734568753</v>
      </c>
      <c r="I83" s="5">
        <f>Mayotte!I83+'La Réunion'!I83+Martinique!I83+Guyane!I83+Guadeloupe!I83</f>
        <v>0</v>
      </c>
      <c r="J83" s="5">
        <f t="shared" ref="J83:J88" si="14">SUM(B83:I83)</f>
        <v>-83.258302148861759</v>
      </c>
    </row>
    <row r="84" spans="1:10" x14ac:dyDescent="0.25">
      <c r="A84" s="4" t="s">
        <v>41</v>
      </c>
      <c r="B84" s="5">
        <f>Mayotte!B84+'La Réunion'!B84+Martinique!B84+Guyane!B84+Guadeloupe!B84</f>
        <v>524.91208168971457</v>
      </c>
      <c r="C84" s="5">
        <f>Mayotte!C84+'La Réunion'!C84+Martinique!C84+Guyane!C84+Guadeloupe!C84</f>
        <v>0</v>
      </c>
      <c r="D84" s="5">
        <f>Mayotte!D84+'La Réunion'!D84+Martinique!D84+Guyane!D84+Guadeloupe!D84</f>
        <v>831.18776067241629</v>
      </c>
      <c r="E84" s="5">
        <f>Mayotte!E84+'La Réunion'!E84+Martinique!E84+Guyane!E84+Guadeloupe!E84</f>
        <v>0</v>
      </c>
      <c r="F84" s="5">
        <f>Mayotte!F84+'La Réunion'!F84+Martinique!F84+Guyane!F84+Guadeloupe!F84</f>
        <v>136.28503869303523</v>
      </c>
      <c r="G84" s="5">
        <f>Mayotte!G84+'La Réunion'!G84+Martinique!G84+Guyane!G84+Guadeloupe!G84</f>
        <v>273.11134786952664</v>
      </c>
      <c r="H84" s="5">
        <f>Mayotte!H84+'La Réunion'!H84+Martinique!H84+Guyane!H84+Guadeloupe!H84</f>
        <v>-682.22515869303527</v>
      </c>
      <c r="I84" s="5">
        <f>Mayotte!I84+'La Réunion'!I84+Martinique!I84+Guyane!I84+Guadeloupe!I84</f>
        <v>-57.644127257093771</v>
      </c>
      <c r="J84" s="5">
        <f t="shared" si="14"/>
        <v>1025.6269429745639</v>
      </c>
    </row>
    <row r="85" spans="1:10" x14ac:dyDescent="0.25">
      <c r="A85" s="4" t="s">
        <v>25</v>
      </c>
      <c r="B85" s="5">
        <f>Mayotte!B85+'La Réunion'!B85+Martinique!B85+Guyane!B85+Guadeloupe!B85</f>
        <v>0</v>
      </c>
      <c r="C85" s="5">
        <f>Mayotte!C85+'La Réunion'!C85+Martinique!C85+Guyane!C85+Guadeloupe!C85</f>
        <v>568.63170000000002</v>
      </c>
      <c r="D85" s="5">
        <f>Mayotte!D85+'La Réunion'!D85+Martinique!D85+Guyane!D85+Guadeloupe!D85</f>
        <v>-523.89520000000005</v>
      </c>
      <c r="E85" s="5">
        <f>Mayotte!E85+'La Réunion'!E85+Martinique!E85+Guyane!E85+Guadeloupe!E85</f>
        <v>0</v>
      </c>
      <c r="F85" s="5">
        <f>Mayotte!F85+'La Réunion'!F85+Martinique!F85+Guyane!F85+Guadeloupe!F85</f>
        <v>0</v>
      </c>
      <c r="G85" s="5">
        <f>Mayotte!G85+'La Réunion'!G85+Martinique!G85+Guyane!G85+Guadeloupe!G85</f>
        <v>0</v>
      </c>
      <c r="H85" s="5">
        <f>Mayotte!H85+'La Réunion'!H85+Martinique!H85+Guyane!H85+Guadeloupe!H85</f>
        <v>0</v>
      </c>
      <c r="I85" s="5">
        <f>Mayotte!I85+'La Réunion'!I85+Martinique!I85+Guyane!I85+Guadeloupe!I85</f>
        <v>0</v>
      </c>
      <c r="J85" s="5">
        <f t="shared" si="14"/>
        <v>44.736499999999978</v>
      </c>
    </row>
    <row r="86" spans="1:10" x14ac:dyDescent="0.25">
      <c r="A86" s="4" t="s">
        <v>26</v>
      </c>
      <c r="B86" s="5">
        <f>Mayotte!B86+'La Réunion'!B86+Martinique!B86+Guyane!B86+Guadeloupe!B86</f>
        <v>0</v>
      </c>
      <c r="C86" s="5">
        <f>Mayotte!C86+'La Réunion'!C86+Martinique!C86+Guyane!C86+Guadeloupe!C86</f>
        <v>-79.365000000000009</v>
      </c>
      <c r="D86" s="5">
        <f>Mayotte!D86+'La Réunion'!D86+Martinique!D86+Guyane!D86+Guadeloupe!D86</f>
        <v>79.364999999999995</v>
      </c>
      <c r="E86" s="5">
        <f>Mayotte!E86+'La Réunion'!E86+Martinique!E86+Guyane!E86+Guadeloupe!E86</f>
        <v>0</v>
      </c>
      <c r="F86" s="5">
        <f>Mayotte!F86+'La Réunion'!F86+Martinique!F86+Guyane!F86+Guadeloupe!F86</f>
        <v>0</v>
      </c>
      <c r="G86" s="5">
        <f>Mayotte!G86+'La Réunion'!G86+Martinique!G86+Guyane!G86+Guadeloupe!G86</f>
        <v>0</v>
      </c>
      <c r="H86" s="5">
        <f>Mayotte!H86+'La Réunion'!H86+Martinique!H86+Guyane!H86+Guadeloupe!H86</f>
        <v>0</v>
      </c>
      <c r="I86" s="5">
        <f>Mayotte!I86+'La Réunion'!I86+Martinique!I86+Guyane!I86+Guadeloupe!I86</f>
        <v>0</v>
      </c>
      <c r="J86" s="5">
        <f t="shared" si="14"/>
        <v>-1.4210854715202004E-14</v>
      </c>
    </row>
    <row r="87" spans="1:10" x14ac:dyDescent="0.25">
      <c r="A87" s="4" t="s">
        <v>13</v>
      </c>
      <c r="B87" s="5">
        <f>Mayotte!B87+'La Réunion'!B87+Martinique!B87+Guyane!B87+Guadeloupe!B87</f>
        <v>0</v>
      </c>
      <c r="C87" s="5">
        <f>Mayotte!C87+'La Réunion'!C87+Martinique!C87+Guyane!C87+Guadeloupe!C87</f>
        <v>0</v>
      </c>
      <c r="D87" s="5">
        <f>Mayotte!D87+'La Réunion'!D87+Martinique!D87+Guyane!D87+Guadeloupe!D87</f>
        <v>0</v>
      </c>
      <c r="E87" s="5">
        <f>Mayotte!E87+'La Réunion'!E87+Martinique!E87+Guyane!E87+Guadeloupe!E87</f>
        <v>0</v>
      </c>
      <c r="F87" s="5">
        <f>Mayotte!F87+'La Réunion'!F87+Martinique!F87+Guyane!F87+Guadeloupe!F87</f>
        <v>0</v>
      </c>
      <c r="G87" s="5">
        <f>Mayotte!G87+'La Réunion'!G87+Martinique!G87+Guyane!G87+Guadeloupe!G87</f>
        <v>0</v>
      </c>
      <c r="H87" s="5">
        <f>Mayotte!H87+'La Réunion'!H87+Martinique!H87+Guyane!H87+Guadeloupe!H87</f>
        <v>2.5502275150473843</v>
      </c>
      <c r="I87" s="5">
        <f>Mayotte!I87+'La Réunion'!I87+Martinique!I87+Guyane!I87+Guadeloupe!I87</f>
        <v>0</v>
      </c>
      <c r="J87" s="5">
        <f t="shared" si="14"/>
        <v>2.5502275150473843</v>
      </c>
    </row>
    <row r="88" spans="1:10" x14ac:dyDescent="0.25">
      <c r="A88" s="4" t="s">
        <v>14</v>
      </c>
      <c r="B88" s="5">
        <f>Mayotte!B88+'La Réunion'!B88+Martinique!B88+Guyane!B88+Guadeloupe!B88</f>
        <v>0</v>
      </c>
      <c r="C88" s="5">
        <f>Mayotte!C88+'La Réunion'!C88+Martinique!C88+Guyane!C88+Guadeloupe!C88</f>
        <v>0</v>
      </c>
      <c r="D88" s="5">
        <f>Mayotte!D88+'La Réunion'!D88+Martinique!D88+Guyane!D88+Guadeloupe!D88</f>
        <v>0</v>
      </c>
      <c r="E88" s="5">
        <f>Mayotte!E88+'La Réunion'!E88+Martinique!E88+Guyane!E88+Guadeloupe!E88</f>
        <v>0</v>
      </c>
      <c r="F88" s="5">
        <f>Mayotte!F88+'La Réunion'!F88+Martinique!F88+Guyane!F88+Guadeloupe!F88</f>
        <v>0</v>
      </c>
      <c r="G88" s="5">
        <f>Mayotte!G88+'La Réunion'!G88+Martinique!G88+Guyane!G88+Guadeloupe!G88</f>
        <v>0</v>
      </c>
      <c r="H88" s="5">
        <f>Mayotte!H88+'La Réunion'!H88+Martinique!H88+Guyane!H88+Guadeloupe!H88</f>
        <v>61.550822515367273</v>
      </c>
      <c r="I88" s="5">
        <f>Mayotte!I88+'La Réunion'!I88+Martinique!I88+Guyane!I88+Guadeloupe!I88</f>
        <v>4.3871283043299449</v>
      </c>
      <c r="J88" s="5">
        <f t="shared" si="14"/>
        <v>65.937950819697221</v>
      </c>
    </row>
    <row r="89" spans="1:10" x14ac:dyDescent="0.25">
      <c r="A89" s="6" t="s">
        <v>4</v>
      </c>
      <c r="B89" s="7">
        <f>B83+B84+B85+B86+B87+B88</f>
        <v>524.91208168971457</v>
      </c>
      <c r="C89" s="7">
        <f t="shared" ref="C89:J89" si="15">C83+C84+C85+C86+C87+C88</f>
        <v>489.26670000000001</v>
      </c>
      <c r="D89" s="7">
        <f t="shared" si="15"/>
        <v>258.74255278898579</v>
      </c>
      <c r="E89" s="7">
        <f t="shared" si="15"/>
        <v>0</v>
      </c>
      <c r="F89" s="7">
        <f t="shared" si="15"/>
        <v>136.28503869303523</v>
      </c>
      <c r="G89" s="7">
        <f t="shared" si="15"/>
        <v>273.11134786952664</v>
      </c>
      <c r="H89" s="7">
        <f t="shared" si="15"/>
        <v>-573.46740292805191</v>
      </c>
      <c r="I89" s="7">
        <f t="shared" si="15"/>
        <v>-53.256998952763823</v>
      </c>
      <c r="J89" s="7">
        <f t="shared" si="15"/>
        <v>1055.5933191604468</v>
      </c>
    </row>
    <row r="90" spans="1:10" x14ac:dyDescent="0.25">
      <c r="A90" s="4" t="s">
        <v>5</v>
      </c>
      <c r="B90" s="5">
        <f>Mayotte!B90+'La Réunion'!B90+Martinique!B90+Guyane!B90+Guadeloupe!B90</f>
        <v>0</v>
      </c>
      <c r="C90" s="5">
        <f>Mayotte!C90+'La Réunion'!C90+Martinique!C90+Guyane!C90+Guadeloupe!C90</f>
        <v>0</v>
      </c>
      <c r="D90" s="5">
        <f>Mayotte!D90+'La Réunion'!D90+Martinique!D90+Guyane!D90+Guadeloupe!D90</f>
        <v>100.58449994126856</v>
      </c>
      <c r="E90" s="5">
        <f>Mayotte!E90+'La Réunion'!E90+Martinique!E90+Guyane!E90+Guadeloupe!E90</f>
        <v>0</v>
      </c>
      <c r="F90" s="5">
        <f>Mayotte!F90+'La Réunion'!F90+Martinique!F90+Guyane!F90+Guadeloupe!F90</f>
        <v>0</v>
      </c>
      <c r="G90" s="5">
        <f>Mayotte!G90+'La Réunion'!G90+Martinique!G90+Guyane!G90+Guadeloupe!G90</f>
        <v>12.64297</v>
      </c>
      <c r="H90" s="5">
        <f>Mayotte!H90+'La Réunion'!H90+Martinique!H90+Guyane!H90+Guadeloupe!H90</f>
        <v>53.215567935933876</v>
      </c>
      <c r="I90" s="5">
        <f>Mayotte!I90+'La Réunion'!I90+Martinique!I90+Guyane!I90+Guadeloupe!I90</f>
        <v>53.25699895276378</v>
      </c>
      <c r="J90" s="5">
        <f>SUM(B90:I90)</f>
        <v>219.70003682996622</v>
      </c>
    </row>
    <row r="91" spans="1:10" x14ac:dyDescent="0.25">
      <c r="A91" s="4" t="s">
        <v>6</v>
      </c>
      <c r="B91" s="5">
        <f>Mayotte!B91+'La Réunion'!B91+Martinique!B91+Guyane!B91+Guadeloupe!B91</f>
        <v>0</v>
      </c>
      <c r="C91" s="5">
        <f>Mayotte!C91+'La Réunion'!C91+Martinique!C91+Guyane!C91+Guadeloupe!C91</f>
        <v>0</v>
      </c>
      <c r="D91" s="5">
        <f>Mayotte!D91+'La Réunion'!D91+Martinique!D91+Guyane!D91+Guadeloupe!D91</f>
        <v>926.96089665794739</v>
      </c>
      <c r="E91" s="5">
        <f>Mayotte!E91+'La Réunion'!E91+Martinique!E91+Guyane!E91+Guadeloupe!E91</f>
        <v>0</v>
      </c>
      <c r="F91" s="5">
        <f>Mayotte!F91+'La Réunion'!F91+Martinique!F91+Guyane!F91+Guadeloupe!F91</f>
        <v>0</v>
      </c>
      <c r="G91" s="5">
        <f>Mayotte!G91+'La Réunion'!G91+Martinique!G91+Guyane!G91+Guadeloupe!G91</f>
        <v>0</v>
      </c>
      <c r="H91" s="5">
        <f>Mayotte!H91+'La Réunion'!H91+Martinique!H91+Guyane!H91+Guadeloupe!H91</f>
        <v>0</v>
      </c>
      <c r="I91" s="5">
        <f>Mayotte!I91+'La Réunion'!I91+Martinique!I91+Guyane!I91+Guadeloupe!I91</f>
        <v>0</v>
      </c>
      <c r="J91" s="5">
        <f>SUM(B91:I91)</f>
        <v>926.96089665794739</v>
      </c>
    </row>
    <row r="92" spans="1:10" x14ac:dyDescent="0.25">
      <c r="A92" s="4" t="s">
        <v>7</v>
      </c>
      <c r="B92" s="5">
        <f>Mayotte!B92+'La Réunion'!B92+Martinique!B92+Guyane!B92+Guadeloupe!B92</f>
        <v>0</v>
      </c>
      <c r="C92" s="5">
        <f>Mayotte!C92+'La Réunion'!C92+Martinique!C92+Guyane!C92+Guadeloupe!C92</f>
        <v>0</v>
      </c>
      <c r="D92" s="5">
        <f>Mayotte!D92+'La Réunion'!D92+Martinique!D92+Guyane!D92+Guadeloupe!D92</f>
        <v>49.804340520183608</v>
      </c>
      <c r="E92" s="5">
        <f>Mayotte!E92+'La Réunion'!E92+Martinique!E92+Guyane!E92+Guadeloupe!E92</f>
        <v>0</v>
      </c>
      <c r="F92" s="5">
        <f>Mayotte!F92+'La Réunion'!F92+Martinique!F92+Guyane!F92+Guadeloupe!F92</f>
        <v>0</v>
      </c>
      <c r="G92" s="5">
        <f>Mayotte!G92+'La Réunion'!G92+Martinique!G92+Guyane!G92+Guadeloupe!G92</f>
        <v>69.534697993121242</v>
      </c>
      <c r="H92" s="5">
        <f>Mayotte!H92+'La Réunion'!H92+Martinique!H92+Guyane!H92+Guadeloupe!H92</f>
        <v>256.16795466036115</v>
      </c>
      <c r="I92" s="5">
        <f>Mayotte!I92+'La Réunion'!I92+Martinique!I92+Guyane!I92+Guadeloupe!I92</f>
        <v>0</v>
      </c>
      <c r="J92" s="5">
        <f>SUM(B92:I92)</f>
        <v>375.50699317366599</v>
      </c>
    </row>
    <row r="93" spans="1:10" x14ac:dyDescent="0.25">
      <c r="A93" s="4" t="s">
        <v>8</v>
      </c>
      <c r="B93" s="5">
        <f>Mayotte!B93+'La Réunion'!B93+Martinique!B93+Guyane!B93+Guadeloupe!B93</f>
        <v>0</v>
      </c>
      <c r="C93" s="5">
        <f>Mayotte!C93+'La Réunion'!C93+Martinique!C93+Guyane!C93+Guadeloupe!C93</f>
        <v>0</v>
      </c>
      <c r="D93" s="5">
        <f>Mayotte!D93+'La Réunion'!D93+Martinique!D93+Guyane!D93+Guadeloupe!D93</f>
        <v>25.408084712299694</v>
      </c>
      <c r="E93" s="5">
        <f>Mayotte!E93+'La Réunion'!E93+Martinique!E93+Guyane!E93+Guadeloupe!E93</f>
        <v>0</v>
      </c>
      <c r="F93" s="5">
        <f>Mayotte!F93+'La Réunion'!F93+Martinique!F93+Guyane!F93+Guadeloupe!F93</f>
        <v>0</v>
      </c>
      <c r="G93" s="5">
        <f>Mayotte!G93+'La Réunion'!G93+Martinique!G93+Guyane!G93+Guadeloupe!G93</f>
        <v>0.174322</v>
      </c>
      <c r="H93" s="5">
        <f>Mayotte!H93+'La Réunion'!H93+Martinique!H93+Guyane!H93+Guadeloupe!H93</f>
        <v>260.99446881742307</v>
      </c>
      <c r="I93" s="5">
        <f>Mayotte!I93+'La Réunion'!I93+Martinique!I93+Guyane!I93+Guadeloupe!I93</f>
        <v>0</v>
      </c>
      <c r="J93" s="5">
        <f>SUM(B93:I93)</f>
        <v>286.57687552972277</v>
      </c>
    </row>
    <row r="94" spans="1:10" x14ac:dyDescent="0.25">
      <c r="A94" s="4" t="s">
        <v>9</v>
      </c>
      <c r="B94" s="5">
        <f>Mayotte!B94+'La Réunion'!B94+Martinique!B94+Guyane!B94+Guadeloupe!B94</f>
        <v>0</v>
      </c>
      <c r="C94" s="5">
        <f>Mayotte!C94+'La Réunion'!C94+Martinique!C94+Guyane!C94+Guadeloupe!C94</f>
        <v>0</v>
      </c>
      <c r="D94" s="5">
        <f>Mayotte!D94+'La Réunion'!D94+Martinique!D94+Guyane!D94+Guadeloupe!D94</f>
        <v>-44.149634938381141</v>
      </c>
      <c r="E94" s="5">
        <f>Mayotte!E94+'La Réunion'!E94+Martinique!E94+Guyane!E94+Guadeloupe!E94</f>
        <v>0</v>
      </c>
      <c r="F94" s="5">
        <f>Mayotte!F94+'La Réunion'!F94+Martinique!F94+Guyane!F94+Guadeloupe!F94</f>
        <v>0</v>
      </c>
      <c r="G94" s="5">
        <f>Mayotte!G94+'La Réunion'!G94+Martinique!G94+Guyane!G94+Guadeloupe!G94</f>
        <v>4.678027166809974</v>
      </c>
      <c r="H94" s="5">
        <f>Mayotte!H94+'La Réunion'!H94+Martinique!H94+Guyane!H94+Guadeloupe!H94</f>
        <v>3.0894115143337744</v>
      </c>
      <c r="I94" s="5">
        <f>Mayotte!I94+'La Réunion'!I94+Martinique!I94+Guyane!I94+Guadeloupe!I94</f>
        <v>0</v>
      </c>
      <c r="J94" s="5">
        <f>SUM(B94:I94)</f>
        <v>-36.382196257237389</v>
      </c>
    </row>
    <row r="95" spans="1:10" x14ac:dyDescent="0.25">
      <c r="A95" s="9" t="s">
        <v>10</v>
      </c>
      <c r="B95" s="10">
        <f>B90+B91+B92+B93+B94</f>
        <v>0</v>
      </c>
      <c r="C95" s="10">
        <f t="shared" ref="C95:J95" si="16">C90+C91+C92+C93+C94</f>
        <v>0</v>
      </c>
      <c r="D95" s="10">
        <f t="shared" si="16"/>
        <v>1058.6081868933184</v>
      </c>
      <c r="E95" s="10">
        <f t="shared" si="16"/>
        <v>0</v>
      </c>
      <c r="F95" s="10">
        <f t="shared" si="16"/>
        <v>0</v>
      </c>
      <c r="G95" s="10">
        <f t="shared" si="16"/>
        <v>87.030017159931219</v>
      </c>
      <c r="H95" s="10">
        <f t="shared" si="16"/>
        <v>573.4674029280518</v>
      </c>
      <c r="I95" s="10">
        <f t="shared" si="16"/>
        <v>53.25699895276378</v>
      </c>
      <c r="J95" s="10">
        <f t="shared" si="16"/>
        <v>1772.362605934065</v>
      </c>
    </row>
    <row r="96" spans="1:10" x14ac:dyDescent="0.25">
      <c r="A96" s="9" t="s">
        <v>11</v>
      </c>
      <c r="B96" s="10">
        <f>Mayotte!B96+'La Réunion'!B96+Martinique!B96+Guyane!B96+Guadeloupe!B96</f>
        <v>0</v>
      </c>
      <c r="C96" s="10">
        <f>Mayotte!C96+'La Réunion'!C96+Martinique!C96+Guyane!C96+Guadeloupe!C96</f>
        <v>0</v>
      </c>
      <c r="D96" s="10">
        <f>Mayotte!D96+'La Réunion'!D96+Martinique!D96+Guyane!D96+Guadeloupe!D96</f>
        <v>41.846520000000005</v>
      </c>
      <c r="E96" s="10">
        <f>Mayotte!E96+'La Réunion'!E96+Martinique!E96+Guyane!E96+Guadeloupe!E96</f>
        <v>0</v>
      </c>
      <c r="F96" s="10">
        <f>Mayotte!F96+'La Réunion'!F96+Martinique!F96+Guyane!F96+Guadeloupe!F96</f>
        <v>0</v>
      </c>
      <c r="G96" s="10">
        <f>Mayotte!G96+'La Réunion'!G96+Martinique!G96+Guyane!G96+Guadeloupe!G96</f>
        <v>0</v>
      </c>
      <c r="H96" s="10">
        <f>Mayotte!H96+'La Réunion'!H96+Martinique!H96+Guyane!H96+Guadeloupe!H96</f>
        <v>0</v>
      </c>
      <c r="I96" s="10">
        <f>Mayotte!I96+'La Réunion'!I96+Martinique!I96+Guyane!I96+Guadeloupe!I96</f>
        <v>0</v>
      </c>
      <c r="J96" s="10">
        <f>SUM(B96:I96)</f>
        <v>41.846520000000005</v>
      </c>
    </row>
    <row r="97" spans="1:10" x14ac:dyDescent="0.25">
      <c r="A97" s="6" t="s">
        <v>12</v>
      </c>
      <c r="B97" s="7">
        <f>B95+B96</f>
        <v>0</v>
      </c>
      <c r="C97" s="7">
        <f t="shared" ref="C97:J97" si="17">C95+C96</f>
        <v>0</v>
      </c>
      <c r="D97" s="7">
        <f t="shared" si="17"/>
        <v>1100.4547068933184</v>
      </c>
      <c r="E97" s="7">
        <f t="shared" si="17"/>
        <v>0</v>
      </c>
      <c r="F97" s="7">
        <f t="shared" si="17"/>
        <v>0</v>
      </c>
      <c r="G97" s="7">
        <f t="shared" si="17"/>
        <v>87.030017159931219</v>
      </c>
      <c r="H97" s="7">
        <f t="shared" si="17"/>
        <v>573.4674029280518</v>
      </c>
      <c r="I97" s="7">
        <f t="shared" si="17"/>
        <v>53.25699895276378</v>
      </c>
      <c r="J97" s="7">
        <f t="shared" si="17"/>
        <v>1814.209125934065</v>
      </c>
    </row>
    <row r="98" spans="1:10" x14ac:dyDescent="0.25">
      <c r="A98" s="4" t="s">
        <v>39</v>
      </c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 t="s">
        <v>36</v>
      </c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 t="s">
        <v>29</v>
      </c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 t="s">
        <v>42</v>
      </c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60" x14ac:dyDescent="0.25">
      <c r="A104" s="6"/>
      <c r="B104" s="11" t="s">
        <v>16</v>
      </c>
      <c r="C104" s="11" t="s">
        <v>30</v>
      </c>
      <c r="D104" s="11" t="s">
        <v>31</v>
      </c>
      <c r="E104" s="11" t="s">
        <v>15</v>
      </c>
      <c r="F104" s="11" t="s">
        <v>32</v>
      </c>
      <c r="G104" s="11" t="s">
        <v>33</v>
      </c>
      <c r="H104" s="11" t="s">
        <v>21</v>
      </c>
      <c r="I104" s="11" t="s">
        <v>34</v>
      </c>
      <c r="J104" s="11" t="s">
        <v>22</v>
      </c>
    </row>
    <row r="105" spans="1:10" x14ac:dyDescent="0.25">
      <c r="A105" s="4" t="s">
        <v>0</v>
      </c>
      <c r="B105" s="5">
        <f>Mayotte!B105+'La Réunion'!B105+Martinique!B105+Guyane!B105+Guadeloupe!B105</f>
        <v>0</v>
      </c>
      <c r="C105" s="5">
        <f>Mayotte!C105+'La Réunion'!C105+Martinique!C105+Guyane!C105+Guadeloupe!C105</f>
        <v>0</v>
      </c>
      <c r="D105" s="5">
        <f>Mayotte!D105+'La Réunion'!D105+Martinique!D105+Guyane!D105+Guadeloupe!D105</f>
        <v>0</v>
      </c>
      <c r="E105" s="5">
        <f>Mayotte!E105+'La Réunion'!E105+Martinique!E105+Guyane!E105+Guadeloupe!E105</f>
        <v>0</v>
      </c>
      <c r="F105" s="5">
        <f>Mayotte!F105+'La Réunion'!F105+Martinique!F105+Guyane!F105+Guadeloupe!F105</f>
        <v>127.51754084264833</v>
      </c>
      <c r="G105" s="5">
        <f>Mayotte!G105+'La Réunion'!G105+Martinique!G105+Guyane!G105+Guadeloupe!G105</f>
        <v>322.3238771570737</v>
      </c>
      <c r="H105" s="5">
        <f>Mayotte!H105+'La Réunion'!H105+Martinique!H105+Guyane!H105+Guadeloupe!H105</f>
        <v>0</v>
      </c>
      <c r="I105" s="5">
        <f>Mayotte!I105+'La Réunion'!I105+Martinique!I105+Guyane!I105+Guadeloupe!I105</f>
        <v>0</v>
      </c>
      <c r="J105" s="5">
        <f>SUM(B105:I105)</f>
        <v>449.84141799972201</v>
      </c>
    </row>
    <row r="106" spans="1:10" x14ac:dyDescent="0.25">
      <c r="A106" s="4" t="s">
        <v>19</v>
      </c>
      <c r="B106" s="5">
        <f>Mayotte!B106+'La Réunion'!B106+Martinique!B106+Guyane!B106+Guadeloupe!B106</f>
        <v>0</v>
      </c>
      <c r="C106" s="5">
        <f>Mayotte!C106+'La Réunion'!C106+Martinique!C106+Guyane!C106+Guadeloupe!C106</f>
        <v>0</v>
      </c>
      <c r="D106" s="5">
        <f>Mayotte!D106+'La Réunion'!D106+Martinique!D106+Guyane!D106+Guadeloupe!D106</f>
        <v>0</v>
      </c>
      <c r="E106" s="5">
        <f>Mayotte!E106+'La Réunion'!E106+Martinique!E106+Guyane!E106+Guadeloupe!E106</f>
        <v>0</v>
      </c>
      <c r="F106" s="5">
        <f>Mayotte!F106+'La Réunion'!F106+Martinique!F106+Guyane!F106+Guadeloupe!F106</f>
        <v>78.743078245915754</v>
      </c>
      <c r="G106" s="5">
        <f>Mayotte!G106+'La Réunion'!G106+Martinique!G106+Guyane!G106+Guadeloupe!G106</f>
        <v>0</v>
      </c>
      <c r="H106" s="5">
        <f>Mayotte!H106+'La Réunion'!H106+Martinique!H106+Guyane!H106+Guadeloupe!H106</f>
        <v>0</v>
      </c>
      <c r="I106" s="5">
        <f>Mayotte!I106+'La Réunion'!I106+Martinique!I106+Guyane!I106+Guadeloupe!I106</f>
        <v>0</v>
      </c>
      <c r="J106" s="5">
        <f t="shared" ref="J106:J108" si="18">SUM(B106:I106)</f>
        <v>78.743078245915754</v>
      </c>
    </row>
    <row r="107" spans="1:10" x14ac:dyDescent="0.25">
      <c r="A107" s="4" t="s">
        <v>40</v>
      </c>
      <c r="B107" s="5">
        <f>Mayotte!B107+'La Réunion'!B107+Martinique!B107+Guyane!B107+Guadeloupe!B107</f>
        <v>0</v>
      </c>
      <c r="C107" s="5">
        <f>Mayotte!C107+'La Réunion'!C107+Martinique!C107+Guyane!C107+Guadeloupe!C107</f>
        <v>0</v>
      </c>
      <c r="D107" s="5">
        <f>Mayotte!D107+'La Réunion'!D107+Martinique!D107+Guyane!D107+Guadeloupe!D107</f>
        <v>0</v>
      </c>
      <c r="E107" s="5">
        <f>Mayotte!E107+'La Réunion'!E107+Martinique!E107+Guyane!E107+Guadeloupe!E107</f>
        <v>0</v>
      </c>
      <c r="F107" s="5">
        <f>Mayotte!F107+'La Réunion'!F107+Martinique!F107+Guyane!F107+Guadeloupe!F107</f>
        <v>6.2785038693035258</v>
      </c>
      <c r="G107" s="5">
        <f>Mayotte!G107+'La Réunion'!G107+Martinique!G107+Guyane!G107+Guadeloupe!G107</f>
        <v>0</v>
      </c>
      <c r="H107" s="5">
        <f>Mayotte!H107+'La Réunion'!H107+Martinique!H107+Guyane!H107+Guadeloupe!H107</f>
        <v>0</v>
      </c>
      <c r="I107" s="5">
        <f>Mayotte!I107+'La Réunion'!I107+Martinique!I107+Guyane!I107+Guadeloupe!I107</f>
        <v>0</v>
      </c>
      <c r="J107" s="5">
        <f t="shared" si="18"/>
        <v>6.2785038693035258</v>
      </c>
    </row>
    <row r="108" spans="1:10" x14ac:dyDescent="0.25">
      <c r="A108" s="4" t="s">
        <v>20</v>
      </c>
      <c r="B108" s="5">
        <f>Mayotte!B108+'La Réunion'!B108+Martinique!B108+Guyane!B108+Guadeloupe!B108</f>
        <v>0</v>
      </c>
      <c r="C108" s="5">
        <f>Mayotte!C108+'La Réunion'!C108+Martinique!C108+Guyane!C108+Guadeloupe!C108</f>
        <v>0</v>
      </c>
      <c r="D108" s="5">
        <f>Mayotte!D108+'La Réunion'!D108+Martinique!D108+Guyane!D108+Guadeloupe!D108</f>
        <v>0</v>
      </c>
      <c r="E108" s="5">
        <f>Mayotte!E108+'La Réunion'!E108+Martinique!E108+Guyane!E108+Guadeloupe!E108</f>
        <v>0</v>
      </c>
      <c r="F108" s="5">
        <f>Mayotte!F108+'La Réunion'!F108+Martinique!F108+Guyane!F108+Guadeloupe!F108</f>
        <v>42.495958727429063</v>
      </c>
      <c r="G108" s="5">
        <f>Mayotte!G108+'La Réunion'!G108+Martinique!G108+Guyane!G108+Guadeloupe!G108</f>
        <v>0</v>
      </c>
      <c r="H108" s="5">
        <f>Mayotte!H108+'La Réunion'!H108+Martinique!H108+Guyane!H108+Guadeloupe!H108</f>
        <v>0</v>
      </c>
      <c r="I108" s="5">
        <f>Mayotte!I108+'La Réunion'!I108+Martinique!I108+Guyane!I108+Guadeloupe!I108</f>
        <v>0</v>
      </c>
      <c r="J108" s="5">
        <f t="shared" si="18"/>
        <v>42.495958727429063</v>
      </c>
    </row>
    <row r="109" spans="1:10" x14ac:dyDescent="0.25">
      <c r="A109" s="4" t="s">
        <v>1</v>
      </c>
      <c r="B109" s="5">
        <f>Mayotte!B109+'La Réunion'!B109+Martinique!B109+Guyane!B109+Guadeloupe!B109</f>
        <v>528.76181726599998</v>
      </c>
      <c r="C109" s="5">
        <f>Mayotte!C109+'La Réunion'!C109+Martinique!C109+Guyane!C109+Guadeloupe!C109</f>
        <v>639.64679999999998</v>
      </c>
      <c r="D109" s="5">
        <f>Mayotte!D109+'La Réunion'!D109+Martinique!D109+Guyane!D109+Guadeloupe!D109</f>
        <v>2100.0000000000005</v>
      </c>
      <c r="E109" s="5">
        <f>Mayotte!E109+'La Réunion'!E109+Martinique!E109+Guyane!E109+Guadeloupe!E109</f>
        <v>0</v>
      </c>
      <c r="F109" s="5">
        <f>Mayotte!F109+'La Réunion'!F109+Martinique!F109+Guyane!F109+Guadeloupe!F109</f>
        <v>0</v>
      </c>
      <c r="G109" s="5">
        <f>Mayotte!G109+'La Réunion'!G109+Martinique!G109+Guyane!G109+Guadeloupe!G109</f>
        <v>0</v>
      </c>
      <c r="H109" s="5">
        <f>Mayotte!H109+'La Réunion'!H109+Martinique!H109+Guyane!H109+Guadeloupe!H109</f>
        <v>0</v>
      </c>
      <c r="I109" s="5">
        <f>Mayotte!I109+'La Réunion'!I109+Martinique!I109+Guyane!I109+Guadeloupe!I109</f>
        <v>0</v>
      </c>
      <c r="J109" s="5">
        <f>SUM(B109:I109)</f>
        <v>3268.4086172660004</v>
      </c>
    </row>
    <row r="110" spans="1:10" x14ac:dyDescent="0.25">
      <c r="A110" s="4" t="s">
        <v>2</v>
      </c>
      <c r="B110" s="5">
        <f>Mayotte!B110+'La Réunion'!B110+Martinique!B110+Guyane!B110+Guadeloupe!B110</f>
        <v>0</v>
      </c>
      <c r="C110" s="5">
        <f>Mayotte!C110+'La Réunion'!C110+Martinique!C110+Guyane!C110+Guadeloupe!C110</f>
        <v>0</v>
      </c>
      <c r="D110" s="5">
        <f>Mayotte!D110+'La Réunion'!D110+Martinique!D110+Guyane!D110+Guadeloupe!D110</f>
        <v>-64</v>
      </c>
      <c r="E110" s="5">
        <f>Mayotte!E110+'La Réunion'!E110+Martinique!E110+Guyane!E110+Guadeloupe!E110</f>
        <v>0</v>
      </c>
      <c r="F110" s="5">
        <f>Mayotte!F110+'La Réunion'!F110+Martinique!F110+Guyane!F110+Guadeloupe!F110</f>
        <v>0</v>
      </c>
      <c r="G110" s="5">
        <f>Mayotte!G110+'La Réunion'!G110+Martinique!G110+Guyane!G110+Guadeloupe!G110</f>
        <v>0</v>
      </c>
      <c r="H110" s="5">
        <f>Mayotte!H110+'La Réunion'!H110+Martinique!H110+Guyane!H110+Guadeloupe!H110</f>
        <v>0</v>
      </c>
      <c r="I110" s="5">
        <f>Mayotte!I110+'La Réunion'!I110+Martinique!I110+Guyane!I110+Guadeloupe!I110</f>
        <v>0</v>
      </c>
      <c r="J110" s="5">
        <f>SUM(B110:I110)</f>
        <v>-64</v>
      </c>
    </row>
    <row r="111" spans="1:10" x14ac:dyDescent="0.25">
      <c r="A111" s="4" t="s">
        <v>17</v>
      </c>
      <c r="B111" s="5">
        <f>Mayotte!B111+'La Réunion'!B111+Martinique!B111+Guyane!B111+Guadeloupe!B111</f>
        <v>0</v>
      </c>
      <c r="C111" s="5">
        <f>Mayotte!C111+'La Réunion'!C111+Martinique!C111+Guyane!C111+Guadeloupe!C111</f>
        <v>0</v>
      </c>
      <c r="D111" s="5">
        <f>Mayotte!D111+'La Réunion'!D111+Martinique!D111+Guyane!D111+Guadeloupe!D111</f>
        <v>-19.296864582843082</v>
      </c>
      <c r="E111" s="5">
        <f>Mayotte!E111+'La Réunion'!E111+Martinique!E111+Guyane!E111+Guadeloupe!E111</f>
        <v>0</v>
      </c>
      <c r="F111" s="5">
        <f>Mayotte!F111+'La Réunion'!F111+Martinique!F111+Guyane!F111+Guadeloupe!F111</f>
        <v>0</v>
      </c>
      <c r="G111" s="5">
        <f>Mayotte!G111+'La Réunion'!G111+Martinique!G111+Guyane!G111+Guadeloupe!G111</f>
        <v>0</v>
      </c>
      <c r="H111" s="5">
        <f>Mayotte!H111+'La Réunion'!H111+Martinique!H111+Guyane!H111+Guadeloupe!H111</f>
        <v>0</v>
      </c>
      <c r="I111" s="5">
        <f>Mayotte!I111+'La Réunion'!I111+Martinique!I111+Guyane!I111+Guadeloupe!I111</f>
        <v>0</v>
      </c>
      <c r="J111" s="5">
        <f>SUM(B111:I111)</f>
        <v>-19.296864582843082</v>
      </c>
    </row>
    <row r="112" spans="1:10" x14ac:dyDescent="0.25">
      <c r="A112" s="4" t="s">
        <v>18</v>
      </c>
      <c r="B112" s="5">
        <f>Mayotte!B112+'La Réunion'!B112+Martinique!B112+Guyane!B112+Guadeloupe!B112</f>
        <v>0</v>
      </c>
      <c r="C112" s="5">
        <f>Mayotte!C112+'La Réunion'!C112+Martinique!C112+Guyane!C112+Guadeloupe!C112</f>
        <v>0</v>
      </c>
      <c r="D112" s="5">
        <f>Mayotte!D112+'La Réunion'!D112+Martinique!D112+Guyane!D112+Guadeloupe!D112</f>
        <v>-415.39392370845178</v>
      </c>
      <c r="E112" s="5">
        <f>Mayotte!E112+'La Réunion'!E112+Martinique!E112+Guyane!E112+Guadeloupe!E112</f>
        <v>0</v>
      </c>
      <c r="F112" s="5">
        <f>Mayotte!F112+'La Réunion'!F112+Martinique!F112+Guyane!F112+Guadeloupe!F112</f>
        <v>0</v>
      </c>
      <c r="G112" s="5">
        <f>Mayotte!G112+'La Réunion'!G112+Martinique!G112+Guyane!G112+Guadeloupe!G112</f>
        <v>0</v>
      </c>
      <c r="H112" s="5">
        <f>Mayotte!H112+'La Réunion'!H112+Martinique!H112+Guyane!H112+Guadeloupe!H112</f>
        <v>0</v>
      </c>
      <c r="I112" s="5">
        <f>Mayotte!I112+'La Réunion'!I112+Martinique!I112+Guyane!I112+Guadeloupe!I112</f>
        <v>0</v>
      </c>
      <c r="J112" s="5">
        <f>SUM(B112:I112)</f>
        <v>-415.39392370845178</v>
      </c>
    </row>
    <row r="113" spans="1:10" x14ac:dyDescent="0.25">
      <c r="A113" s="4" t="s">
        <v>23</v>
      </c>
      <c r="B113" s="5">
        <f>Mayotte!B113+'La Réunion'!B113+Martinique!B113+Guyane!B113+Guadeloupe!B113</f>
        <v>8.3381827340000445</v>
      </c>
      <c r="C113" s="5">
        <f>Mayotte!C113+'La Réunion'!C113+Martinique!C113+Guyane!C113+Guadeloupe!C113</f>
        <v>-54.053220000000003</v>
      </c>
      <c r="D113" s="5">
        <f>Mayotte!D113+'La Réunion'!D113+Martinique!D113+Guyane!D113+Guadeloupe!D113</f>
        <v>23.177645923971049</v>
      </c>
      <c r="E113" s="5">
        <f>Mayotte!E113+'La Réunion'!E113+Martinique!E113+Guyane!E113+Guadeloupe!E113</f>
        <v>0</v>
      </c>
      <c r="F113" s="5">
        <f>Mayotte!F113+'La Réunion'!F113+Martinique!F113+Guyane!F113+Guadeloupe!F113</f>
        <v>0</v>
      </c>
      <c r="G113" s="5">
        <f>Mayotte!G113+'La Réunion'!G113+Martinique!G113+Guyane!G113+Guadeloupe!G113</f>
        <v>0</v>
      </c>
      <c r="H113" s="5">
        <f>Mayotte!H113+'La Réunion'!H113+Martinique!H113+Guyane!H113+Guadeloupe!H113</f>
        <v>0</v>
      </c>
      <c r="I113" s="5">
        <f>Mayotte!I113+'La Réunion'!I113+Martinique!I113+Guyane!I113+Guadeloupe!I113</f>
        <v>0</v>
      </c>
      <c r="J113" s="5">
        <f>SUM(B113:I113)</f>
        <v>-22.537391342028911</v>
      </c>
    </row>
    <row r="114" spans="1:10" x14ac:dyDescent="0.25">
      <c r="A114" s="6" t="s">
        <v>24</v>
      </c>
      <c r="B114" s="7">
        <f t="shared" ref="B114:J114" si="19">B105+B109+B110+B111+B112+B113</f>
        <v>537.1</v>
      </c>
      <c r="C114" s="7">
        <f t="shared" si="19"/>
        <v>585.59357999999997</v>
      </c>
      <c r="D114" s="7">
        <f t="shared" si="19"/>
        <v>1624.4868576326769</v>
      </c>
      <c r="E114" s="7">
        <f t="shared" si="19"/>
        <v>0</v>
      </c>
      <c r="F114" s="7">
        <f t="shared" si="19"/>
        <v>127.51754084264833</v>
      </c>
      <c r="G114" s="7">
        <f t="shared" si="19"/>
        <v>322.3238771570737</v>
      </c>
      <c r="H114" s="7">
        <f t="shared" si="19"/>
        <v>0</v>
      </c>
      <c r="I114" s="7">
        <f t="shared" si="19"/>
        <v>0</v>
      </c>
      <c r="J114" s="7">
        <f t="shared" si="19"/>
        <v>3197.0218556323985</v>
      </c>
    </row>
    <row r="115" spans="1:10" x14ac:dyDescent="0.25">
      <c r="A115" s="4" t="s">
        <v>3</v>
      </c>
      <c r="B115" s="5">
        <f>Mayotte!B115+'La Réunion'!B115+Martinique!B115+Guyane!B115+Guadeloupe!B115</f>
        <v>0</v>
      </c>
      <c r="C115" s="5">
        <f>Mayotte!C115+'La Réunion'!C115+Martinique!C115+Guyane!C115+Guadeloupe!C115</f>
        <v>0</v>
      </c>
      <c r="D115" s="5">
        <f>Mayotte!D115+'La Réunion'!D115+Martinique!D115+Guyane!D115+Guadeloupe!D115</f>
        <v>-1.2548113350485153</v>
      </c>
      <c r="E115" s="5">
        <f>Mayotte!E115+'La Réunion'!E115+Martinique!E115+Guyane!E115+Guadeloupe!E115</f>
        <v>0</v>
      </c>
      <c r="F115" s="5">
        <f>Mayotte!F115+'La Réunion'!F115+Martinique!F115+Guyane!F115+Guadeloupe!F115</f>
        <v>0</v>
      </c>
      <c r="G115" s="5">
        <f>Mayotte!G115+'La Réunion'!G115+Martinique!G115+Guyane!G115+Guadeloupe!G115</f>
        <v>0</v>
      </c>
      <c r="H115" s="5">
        <f>Mayotte!H115+'La Réunion'!H115+Martinique!H115+Guyane!H115+Guadeloupe!H115</f>
        <v>44.895394866572687</v>
      </c>
      <c r="I115" s="5">
        <f>Mayotte!I115+'La Réunion'!I115+Martinique!I115+Guyane!I115+Guadeloupe!I115</f>
        <v>0</v>
      </c>
      <c r="J115" s="5">
        <f t="shared" ref="J115:J120" si="20">SUM(B115:I115)</f>
        <v>43.640583531524172</v>
      </c>
    </row>
    <row r="116" spans="1:10" x14ac:dyDescent="0.25">
      <c r="A116" s="4" t="s">
        <v>41</v>
      </c>
      <c r="B116" s="5">
        <f>Mayotte!B116+'La Réunion'!B116+Martinique!B116+Guyane!B116+Guadeloupe!B116</f>
        <v>537.1</v>
      </c>
      <c r="C116" s="5">
        <f>Mayotte!C116+'La Réunion'!C116+Martinique!C116+Guyane!C116+Guadeloupe!C116</f>
        <v>0</v>
      </c>
      <c r="D116" s="5">
        <f>Mayotte!D116+'La Réunion'!D116+Martinique!D116+Guyane!D116+Guadeloupe!D116</f>
        <v>804.97103877005907</v>
      </c>
      <c r="E116" s="5">
        <f>Mayotte!E116+'La Réunion'!E116+Martinique!E116+Guyane!E116+Guadeloupe!E116</f>
        <v>0</v>
      </c>
      <c r="F116" s="5">
        <f>Mayotte!F116+'La Réunion'!F116+Martinique!F116+Guyane!F116+Guadeloupe!F116</f>
        <v>127.51754084264833</v>
      </c>
      <c r="G116" s="5">
        <f>Mayotte!G116+'La Réunion'!G116+Martinique!G116+Guyane!G116+Guadeloupe!G116</f>
        <v>240.66919766149553</v>
      </c>
      <c r="H116" s="5">
        <f>Mayotte!H116+'La Réunion'!H116+Martinique!H116+Guyane!H116+Guadeloupe!H116</f>
        <v>-682.04428084264828</v>
      </c>
      <c r="I116" s="5">
        <f>Mayotte!I116+'La Réunion'!I116+Martinique!I116+Guyane!I116+Guadeloupe!I116</f>
        <v>-54.594189165950176</v>
      </c>
      <c r="J116" s="5">
        <f t="shared" si="20"/>
        <v>973.61930726560445</v>
      </c>
    </row>
    <row r="117" spans="1:10" x14ac:dyDescent="0.25">
      <c r="A117" s="4" t="s">
        <v>25</v>
      </c>
      <c r="B117" s="5">
        <f>Mayotte!B117+'La Réunion'!B117+Martinique!B117+Guyane!B117+Guadeloupe!B117</f>
        <v>0</v>
      </c>
      <c r="C117" s="5">
        <f>Mayotte!C117+'La Réunion'!C117+Martinique!C117+Guyane!C117+Guadeloupe!C117</f>
        <v>651.70403999999996</v>
      </c>
      <c r="D117" s="5">
        <f>Mayotte!D117+'La Réunion'!D117+Martinique!D117+Guyane!D117+Guadeloupe!D117</f>
        <v>-592.17228877005903</v>
      </c>
      <c r="E117" s="5">
        <f>Mayotte!E117+'La Réunion'!E117+Martinique!E117+Guyane!E117+Guadeloupe!E117</f>
        <v>0</v>
      </c>
      <c r="F117" s="5">
        <f>Mayotte!F117+'La Réunion'!F117+Martinique!F117+Guyane!F117+Guadeloupe!F117</f>
        <v>0</v>
      </c>
      <c r="G117" s="5">
        <f>Mayotte!G117+'La Réunion'!G117+Martinique!G117+Guyane!G117+Guadeloupe!G117</f>
        <v>0</v>
      </c>
      <c r="H117" s="5">
        <f>Mayotte!H117+'La Réunion'!H117+Martinique!H117+Guyane!H117+Guadeloupe!H117</f>
        <v>0</v>
      </c>
      <c r="I117" s="5">
        <f>Mayotte!I117+'La Réunion'!I117+Martinique!I117+Guyane!I117+Guadeloupe!I117</f>
        <v>0</v>
      </c>
      <c r="J117" s="5">
        <f t="shared" si="20"/>
        <v>59.531751229940937</v>
      </c>
    </row>
    <row r="118" spans="1:10" x14ac:dyDescent="0.25">
      <c r="A118" s="4" t="s">
        <v>26</v>
      </c>
      <c r="B118" s="5">
        <f>Mayotte!B118+'La Réunion'!B118+Martinique!B118+Guyane!B118+Guadeloupe!B118</f>
        <v>0</v>
      </c>
      <c r="C118" s="5">
        <f>Mayotte!C118+'La Réunion'!C118+Martinique!C118+Guyane!C118+Guadeloupe!C118</f>
        <v>-65.832250000000002</v>
      </c>
      <c r="D118" s="5">
        <f>Mayotte!D118+'La Réunion'!D118+Martinique!D118+Guyane!D118+Guadeloupe!D118</f>
        <v>65.832250000000002</v>
      </c>
      <c r="E118" s="5">
        <f>Mayotte!E118+'La Réunion'!E118+Martinique!E118+Guyane!E118+Guadeloupe!E118</f>
        <v>0</v>
      </c>
      <c r="F118" s="5">
        <f>Mayotte!F118+'La Réunion'!F118+Martinique!F118+Guyane!F118+Guadeloupe!F118</f>
        <v>0</v>
      </c>
      <c r="G118" s="5">
        <f>Mayotte!G118+'La Réunion'!G118+Martinique!G118+Guyane!G118+Guadeloupe!G118</f>
        <v>0</v>
      </c>
      <c r="H118" s="5">
        <f>Mayotte!H118+'La Réunion'!H118+Martinique!H118+Guyane!H118+Guadeloupe!H118</f>
        <v>0</v>
      </c>
      <c r="I118" s="5">
        <f>Mayotte!I118+'La Réunion'!I118+Martinique!I118+Guyane!I118+Guadeloupe!I118</f>
        <v>0</v>
      </c>
      <c r="J118" s="5">
        <f t="shared" si="20"/>
        <v>0</v>
      </c>
    </row>
    <row r="119" spans="1:10" x14ac:dyDescent="0.25">
      <c r="A119" s="4" t="s">
        <v>13</v>
      </c>
      <c r="B119" s="5">
        <f>Mayotte!B119+'La Réunion'!B119+Martinique!B119+Guyane!B119+Guadeloupe!B119</f>
        <v>0</v>
      </c>
      <c r="C119" s="5">
        <f>Mayotte!C119+'La Réunion'!C119+Martinique!C119+Guyane!C119+Guadeloupe!C119</f>
        <v>0</v>
      </c>
      <c r="D119" s="5">
        <f>Mayotte!D119+'La Réunion'!D119+Martinique!D119+Guyane!D119+Guadeloupe!D119</f>
        <v>0</v>
      </c>
      <c r="E119" s="5">
        <f>Mayotte!E119+'La Réunion'!E119+Martinique!E119+Guyane!E119+Guadeloupe!E119</f>
        <v>0</v>
      </c>
      <c r="F119" s="5">
        <f>Mayotte!F119+'La Réunion'!F119+Martinique!F119+Guyane!F119+Guadeloupe!F119</f>
        <v>0</v>
      </c>
      <c r="G119" s="5">
        <f>Mayotte!G119+'La Réunion'!G119+Martinique!G119+Guyane!G119+Guadeloupe!G119</f>
        <v>0</v>
      </c>
      <c r="H119" s="5">
        <f>Mayotte!H119+'La Réunion'!H119+Martinique!H119+Guyane!H119+Guadeloupe!H119</f>
        <v>2.75997506448839</v>
      </c>
      <c r="I119" s="5">
        <f>Mayotte!I119+'La Réunion'!I119+Martinique!I119+Guyane!I119+Guadeloupe!I119</f>
        <v>0</v>
      </c>
      <c r="J119" s="5">
        <f t="shared" si="20"/>
        <v>2.75997506448839</v>
      </c>
    </row>
    <row r="120" spans="1:10" x14ac:dyDescent="0.25">
      <c r="A120" s="4" t="s">
        <v>14</v>
      </c>
      <c r="B120" s="5">
        <f>Mayotte!B120+'La Réunion'!B120+Martinique!B120+Guyane!B120+Guadeloupe!B120</f>
        <v>0</v>
      </c>
      <c r="C120" s="5">
        <f>Mayotte!C120+'La Réunion'!C120+Martinique!C120+Guyane!C120+Guadeloupe!C120</f>
        <v>0</v>
      </c>
      <c r="D120" s="5">
        <f>Mayotte!D120+'La Réunion'!D120+Martinique!D120+Guyane!D120+Guadeloupe!D120</f>
        <v>0</v>
      </c>
      <c r="E120" s="5">
        <f>Mayotte!E120+'La Réunion'!E120+Martinique!E120+Guyane!E120+Guadeloupe!E120</f>
        <v>0</v>
      </c>
      <c r="F120" s="5">
        <f>Mayotte!F120+'La Réunion'!F120+Martinique!F120+Guyane!F120+Guadeloupe!F120</f>
        <v>0</v>
      </c>
      <c r="G120" s="5">
        <f>Mayotte!G120+'La Réunion'!G120+Martinique!G120+Guyane!G120+Guadeloupe!G120</f>
        <v>0</v>
      </c>
      <c r="H120" s="5">
        <f>Mayotte!H120+'La Réunion'!H120+Martinique!H120+Guyane!H120+Guadeloupe!H120</f>
        <v>61.719690455717966</v>
      </c>
      <c r="I120" s="5">
        <f>Mayotte!I120+'La Réunion'!I120+Martinique!I120+Guyane!I120+Guadeloupe!I120</f>
        <v>4.1303058911332764</v>
      </c>
      <c r="J120" s="5">
        <f t="shared" si="20"/>
        <v>65.849996346851242</v>
      </c>
    </row>
    <row r="121" spans="1:10" x14ac:dyDescent="0.25">
      <c r="A121" s="6" t="s">
        <v>4</v>
      </c>
      <c r="B121" s="7">
        <f>B115+B116+B117+B118+B119+B120</f>
        <v>537.1</v>
      </c>
      <c r="C121" s="7">
        <f t="shared" ref="C121:J121" si="21">C115+C116+C117+C118+C119+C120</f>
        <v>585.87178999999992</v>
      </c>
      <c r="D121" s="7">
        <f t="shared" si="21"/>
        <v>277.37618866495148</v>
      </c>
      <c r="E121" s="7">
        <f t="shared" si="21"/>
        <v>0</v>
      </c>
      <c r="F121" s="7">
        <f t="shared" si="21"/>
        <v>127.51754084264833</v>
      </c>
      <c r="G121" s="7">
        <f t="shared" si="21"/>
        <v>240.66919766149553</v>
      </c>
      <c r="H121" s="7">
        <f t="shared" si="21"/>
        <v>-572.66922045586921</v>
      </c>
      <c r="I121" s="7">
        <f t="shared" si="21"/>
        <v>-50.463883274816901</v>
      </c>
      <c r="J121" s="7">
        <f t="shared" si="21"/>
        <v>1145.401613438409</v>
      </c>
    </row>
    <row r="122" spans="1:10" x14ac:dyDescent="0.25">
      <c r="A122" s="4" t="s">
        <v>5</v>
      </c>
      <c r="B122" s="5">
        <f>Mayotte!B122+'La Réunion'!B122+Martinique!B122+Guyane!B122+Guadeloupe!B122</f>
        <v>0</v>
      </c>
      <c r="C122" s="5">
        <f>Mayotte!C122+'La Réunion'!C122+Martinique!C122+Guyane!C122+Guadeloupe!C122</f>
        <v>0</v>
      </c>
      <c r="D122" s="5">
        <f>Mayotte!D122+'La Réunion'!D122+Martinique!D122+Guyane!D122+Guadeloupe!D122</f>
        <v>66.194581531399905</v>
      </c>
      <c r="E122" s="5">
        <f>Mayotte!E122+'La Réunion'!E122+Martinique!E122+Guyane!E122+Guadeloupe!E122</f>
        <v>0</v>
      </c>
      <c r="F122" s="5">
        <f>Mayotte!F122+'La Réunion'!F122+Martinique!F122+Guyane!F122+Guadeloupe!F122</f>
        <v>0</v>
      </c>
      <c r="G122" s="5">
        <f>Mayotte!G122+'La Réunion'!G122+Martinique!G122+Guyane!G122+Guadeloupe!G122</f>
        <v>11.641064</v>
      </c>
      <c r="H122" s="5">
        <f>Mayotte!H122+'La Réunion'!H122+Martinique!H122+Guyane!H122+Guadeloupe!H122</f>
        <v>52.350206214933195</v>
      </c>
      <c r="I122" s="5">
        <f>Mayotte!I122+'La Réunion'!I122+Martinique!I122+Guyane!I122+Guadeloupe!I122</f>
        <v>50.463883274816858</v>
      </c>
      <c r="J122" s="5">
        <f>SUM(B122:I122)</f>
        <v>180.64973502114995</v>
      </c>
    </row>
    <row r="123" spans="1:10" x14ac:dyDescent="0.25">
      <c r="A123" s="4" t="s">
        <v>6</v>
      </c>
      <c r="B123" s="5">
        <f>Mayotte!B123+'La Réunion'!B123+Martinique!B123+Guyane!B123+Guadeloupe!B123</f>
        <v>0</v>
      </c>
      <c r="C123" s="5">
        <f>Mayotte!C123+'La Réunion'!C123+Martinique!C123+Guyane!C123+Guadeloupe!C123</f>
        <v>0</v>
      </c>
      <c r="D123" s="5">
        <f>Mayotte!D123+'La Réunion'!D123+Martinique!D123+Guyane!D123+Guadeloupe!D123</f>
        <v>1127.3494293712324</v>
      </c>
      <c r="E123" s="5">
        <f>Mayotte!E123+'La Réunion'!E123+Martinique!E123+Guyane!E123+Guadeloupe!E123</f>
        <v>0</v>
      </c>
      <c r="F123" s="5">
        <f>Mayotte!F123+'La Réunion'!F123+Martinique!F123+Guyane!F123+Guadeloupe!F123</f>
        <v>0</v>
      </c>
      <c r="G123" s="5">
        <f>Mayotte!G123+'La Réunion'!G123+Martinique!G123+Guyane!G123+Guadeloupe!G123</f>
        <v>0</v>
      </c>
      <c r="H123" s="5">
        <f>Mayotte!H123+'La Réunion'!H123+Martinique!H123+Guyane!H123+Guadeloupe!H123</f>
        <v>0</v>
      </c>
      <c r="I123" s="5">
        <f>Mayotte!I123+'La Réunion'!I123+Martinique!I123+Guyane!I123+Guadeloupe!I123</f>
        <v>0</v>
      </c>
      <c r="J123" s="5">
        <f>SUM(B123:I123)</f>
        <v>1127.3494293712324</v>
      </c>
    </row>
    <row r="124" spans="1:10" x14ac:dyDescent="0.25">
      <c r="A124" s="4" t="s">
        <v>7</v>
      </c>
      <c r="B124" s="5">
        <f>Mayotte!B124+'La Réunion'!B124+Martinique!B124+Guyane!B124+Guadeloupe!B124</f>
        <v>0</v>
      </c>
      <c r="C124" s="5">
        <f>Mayotte!C124+'La Réunion'!C124+Martinique!C124+Guyane!C124+Guadeloupe!C124</f>
        <v>0</v>
      </c>
      <c r="D124" s="5">
        <f>Mayotte!D124+'La Réunion'!D124+Martinique!D124+Guyane!D124+Guadeloupe!D124</f>
        <v>47.535078600500569</v>
      </c>
      <c r="E124" s="5">
        <f>Mayotte!E124+'La Réunion'!E124+Martinique!E124+Guyane!E124+Guadeloupe!E124</f>
        <v>0</v>
      </c>
      <c r="F124" s="5">
        <f>Mayotte!F124+'La Réunion'!F124+Martinique!F124+Guyane!F124+Guadeloupe!F124</f>
        <v>0</v>
      </c>
      <c r="G124" s="5">
        <f>Mayotte!G124+'La Réunion'!G124+Martinique!G124+Guyane!G124+Guadeloupe!G124</f>
        <v>65.110428005159065</v>
      </c>
      <c r="H124" s="5">
        <f>Mayotte!H124+'La Réunion'!H124+Martinique!H124+Guyane!H124+Guadeloupe!H124</f>
        <v>263.62054253866086</v>
      </c>
      <c r="I124" s="5">
        <f>Mayotte!I124+'La Réunion'!I124+Martinique!I124+Guyane!I124+Guadeloupe!I124</f>
        <v>0</v>
      </c>
      <c r="J124" s="5">
        <f>SUM(B124:I124)</f>
        <v>376.2660491443205</v>
      </c>
    </row>
    <row r="125" spans="1:10" x14ac:dyDescent="0.25">
      <c r="A125" s="4" t="s">
        <v>8</v>
      </c>
      <c r="B125" s="5">
        <f>Mayotte!B125+'La Réunion'!B125+Martinique!B125+Guyane!B125+Guadeloupe!B125</f>
        <v>0</v>
      </c>
      <c r="C125" s="5">
        <f>Mayotte!C125+'La Réunion'!C125+Martinique!C125+Guyane!C125+Guadeloupe!C125</f>
        <v>0</v>
      </c>
      <c r="D125" s="5">
        <f>Mayotte!D125+'La Réunion'!D125+Martinique!D125+Guyane!D125+Guadeloupe!D125</f>
        <v>33.246595720824324</v>
      </c>
      <c r="E125" s="5">
        <f>Mayotte!E125+'La Réunion'!E125+Martinique!E125+Guyane!E125+Guadeloupe!E125</f>
        <v>0</v>
      </c>
      <c r="F125" s="5">
        <f>Mayotte!F125+'La Réunion'!F125+Martinique!F125+Guyane!F125+Guadeloupe!F125</f>
        <v>0</v>
      </c>
      <c r="G125" s="5">
        <f>Mayotte!G125+'La Réunion'!G125+Martinique!G125+Guyane!G125+Guadeloupe!G125</f>
        <v>0.25226844914655111</v>
      </c>
      <c r="H125" s="5">
        <f>Mayotte!H125+'La Réunion'!H125+Martinique!H125+Guyane!H125+Guadeloupe!H125</f>
        <v>253.57892965209805</v>
      </c>
      <c r="I125" s="5">
        <f>Mayotte!I125+'La Réunion'!I125+Martinique!I125+Guyane!I125+Guadeloupe!I125</f>
        <v>0</v>
      </c>
      <c r="J125" s="5">
        <f>SUM(B125:I125)</f>
        <v>287.07779382206894</v>
      </c>
    </row>
    <row r="126" spans="1:10" x14ac:dyDescent="0.25">
      <c r="A126" s="4" t="s">
        <v>9</v>
      </c>
      <c r="B126" s="5">
        <f>Mayotte!B126+'La Réunion'!B126+Martinique!B126+Guyane!B126+Guadeloupe!B126</f>
        <v>0</v>
      </c>
      <c r="C126" s="5">
        <f>Mayotte!C126+'La Réunion'!C126+Martinique!C126+Guyane!C126+Guadeloupe!C126</f>
        <v>0</v>
      </c>
      <c r="D126" s="5">
        <f>Mayotte!D126+'La Réunion'!D126+Martinique!D126+Guyane!D126+Guadeloupe!D126</f>
        <v>31.210880301171482</v>
      </c>
      <c r="E126" s="5">
        <f>Mayotte!E126+'La Réunion'!E126+Martinique!E126+Guyane!E126+Guadeloupe!E126</f>
        <v>0</v>
      </c>
      <c r="F126" s="5">
        <f>Mayotte!F126+'La Réunion'!F126+Martinique!F126+Guyane!F126+Guadeloupe!F126</f>
        <v>0</v>
      </c>
      <c r="G126" s="5">
        <f>Mayotte!G126+'La Réunion'!G126+Martinique!G126+Guyane!G126+Guadeloupe!G126</f>
        <v>4.6509190412725712</v>
      </c>
      <c r="H126" s="5">
        <f>Mayotte!H126+'La Réunion'!H126+Martinique!H126+Guyane!H126+Guadeloupe!H126</f>
        <v>3.1195420501771829</v>
      </c>
      <c r="I126" s="5">
        <f>Mayotte!I126+'La Réunion'!I126+Martinique!I126+Guyane!I126+Guadeloupe!I126</f>
        <v>0</v>
      </c>
      <c r="J126" s="5">
        <f>SUM(B126:I126)</f>
        <v>38.981341392621232</v>
      </c>
    </row>
    <row r="127" spans="1:10" x14ac:dyDescent="0.25">
      <c r="A127" s="9" t="s">
        <v>10</v>
      </c>
      <c r="B127" s="10">
        <f>B122+B123+B124+B125+B126</f>
        <v>0</v>
      </c>
      <c r="C127" s="10">
        <f t="shared" ref="C127:J127" si="22">C122+C123+C124+C125+C126</f>
        <v>0</v>
      </c>
      <c r="D127" s="10">
        <f t="shared" si="22"/>
        <v>1305.5365655251289</v>
      </c>
      <c r="E127" s="10">
        <f t="shared" si="22"/>
        <v>0</v>
      </c>
      <c r="F127" s="10">
        <f t="shared" si="22"/>
        <v>0</v>
      </c>
      <c r="G127" s="10">
        <f t="shared" si="22"/>
        <v>81.654679495578193</v>
      </c>
      <c r="H127" s="10">
        <f t="shared" si="22"/>
        <v>572.66922045586932</v>
      </c>
      <c r="I127" s="10">
        <f t="shared" si="22"/>
        <v>50.463883274816858</v>
      </c>
      <c r="J127" s="10">
        <f t="shared" si="22"/>
        <v>2010.3243487513932</v>
      </c>
    </row>
    <row r="128" spans="1:10" x14ac:dyDescent="0.25">
      <c r="A128" s="9" t="s">
        <v>11</v>
      </c>
      <c r="B128" s="10">
        <f>Mayotte!B128+'La Réunion'!B128+Martinique!B128+Guyane!B128+Guadeloupe!B128</f>
        <v>0</v>
      </c>
      <c r="C128" s="10">
        <f>Mayotte!C128+'La Réunion'!C128+Martinique!C128+Guyane!C128+Guadeloupe!C128</f>
        <v>0</v>
      </c>
      <c r="D128" s="10">
        <f>Mayotte!D128+'La Réunion'!D128+Martinique!D128+Guyane!D128+Guadeloupe!D128</f>
        <v>55.413200000000003</v>
      </c>
      <c r="E128" s="10">
        <f>Mayotte!E128+'La Réunion'!E128+Martinique!E128+Guyane!E128+Guadeloupe!E128</f>
        <v>0</v>
      </c>
      <c r="F128" s="10">
        <f>Mayotte!F128+'La Réunion'!F128+Martinique!F128+Guyane!F128+Guadeloupe!F128</f>
        <v>0</v>
      </c>
      <c r="G128" s="10">
        <f>Mayotte!G128+'La Réunion'!G128+Martinique!G128+Guyane!G128+Guadeloupe!G128</f>
        <v>0</v>
      </c>
      <c r="H128" s="10">
        <f>Mayotte!H128+'La Réunion'!H128+Martinique!H128+Guyane!H128+Guadeloupe!H128</f>
        <v>0</v>
      </c>
      <c r="I128" s="10">
        <f>Mayotte!I128+'La Réunion'!I128+Martinique!I128+Guyane!I128+Guadeloupe!I128</f>
        <v>0</v>
      </c>
      <c r="J128" s="10">
        <f>SUM(B128:I128)</f>
        <v>55.413200000000003</v>
      </c>
    </row>
    <row r="129" spans="1:10" x14ac:dyDescent="0.25">
      <c r="A129" s="6" t="s">
        <v>12</v>
      </c>
      <c r="B129" s="7">
        <f>B127+B128</f>
        <v>0</v>
      </c>
      <c r="C129" s="7">
        <f t="shared" ref="C129:J129" si="23">C127+C128</f>
        <v>0</v>
      </c>
      <c r="D129" s="7">
        <f t="shared" si="23"/>
        <v>1360.9497655251289</v>
      </c>
      <c r="E129" s="7">
        <f t="shared" si="23"/>
        <v>0</v>
      </c>
      <c r="F129" s="7">
        <f t="shared" si="23"/>
        <v>0</v>
      </c>
      <c r="G129" s="7">
        <f t="shared" si="23"/>
        <v>81.654679495578193</v>
      </c>
      <c r="H129" s="7">
        <f t="shared" si="23"/>
        <v>572.66922045586932</v>
      </c>
      <c r="I129" s="7">
        <f t="shared" si="23"/>
        <v>50.463883274816858</v>
      </c>
      <c r="J129" s="7">
        <f t="shared" si="23"/>
        <v>2065.7375487513932</v>
      </c>
    </row>
    <row r="130" spans="1:10" x14ac:dyDescent="0.25">
      <c r="A130" s="4" t="s">
        <v>39</v>
      </c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 t="s">
        <v>37</v>
      </c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 t="s">
        <v>29</v>
      </c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 t="s">
        <v>42</v>
      </c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60" x14ac:dyDescent="0.25">
      <c r="A136" s="6"/>
      <c r="B136" s="11" t="s">
        <v>16</v>
      </c>
      <c r="C136" s="11" t="s">
        <v>30</v>
      </c>
      <c r="D136" s="11" t="s">
        <v>31</v>
      </c>
      <c r="E136" s="11" t="s">
        <v>15</v>
      </c>
      <c r="F136" s="11" t="s">
        <v>32</v>
      </c>
      <c r="G136" s="11" t="s">
        <v>33</v>
      </c>
      <c r="H136" s="11" t="s">
        <v>21</v>
      </c>
      <c r="I136" s="11" t="s">
        <v>34</v>
      </c>
      <c r="J136" s="11" t="s">
        <v>22</v>
      </c>
    </row>
    <row r="137" spans="1:10" x14ac:dyDescent="0.25">
      <c r="A137" s="4" t="s">
        <v>0</v>
      </c>
      <c r="B137" s="5">
        <f>Mayotte!B137+'La Réunion'!B137+Martinique!B137+Guyane!B137+Guadeloupe!B137</f>
        <v>0</v>
      </c>
      <c r="C137" s="5">
        <f>Mayotte!C137+'La Réunion'!C137+Martinique!C137+Guyane!C137+Guadeloupe!C137</f>
        <v>0</v>
      </c>
      <c r="D137" s="5">
        <f>Mayotte!D137+'La Réunion'!D137+Martinique!D137+Guyane!D137+Guadeloupe!D137</f>
        <v>0</v>
      </c>
      <c r="E137" s="5">
        <f>Mayotte!E137+'La Réunion'!E137+Martinique!E137+Guyane!E137+Guadeloupe!E137</f>
        <v>0</v>
      </c>
      <c r="F137" s="5">
        <f>Mayotte!F137+'La Réunion'!F137+Martinique!F137+Guyane!F137+Guadeloupe!F137</f>
        <v>134.12889079965606</v>
      </c>
      <c r="G137" s="5">
        <f>Mayotte!G137+'La Réunion'!G137+Martinique!G137+Guyane!G137+Guadeloupe!G137</f>
        <v>331.88217575814554</v>
      </c>
      <c r="H137" s="5">
        <f>Mayotte!H137+'La Réunion'!H137+Martinique!H137+Guyane!H137+Guadeloupe!H137</f>
        <v>0</v>
      </c>
      <c r="I137" s="5">
        <f>Mayotte!I137+'La Réunion'!I137+Martinique!I137+Guyane!I137+Guadeloupe!I137</f>
        <v>0</v>
      </c>
      <c r="J137" s="5">
        <f>SUM(B137:I137)</f>
        <v>466.0110665578016</v>
      </c>
    </row>
    <row r="138" spans="1:10" x14ac:dyDescent="0.25">
      <c r="A138" s="4" t="s">
        <v>19</v>
      </c>
      <c r="B138" s="5">
        <f>Mayotte!B138+'La Réunion'!B138+Martinique!B138+Guyane!B138+Guadeloupe!B138</f>
        <v>0</v>
      </c>
      <c r="C138" s="5">
        <f>Mayotte!C138+'La Réunion'!C138+Martinique!C138+Guyane!C138+Guadeloupe!C138</f>
        <v>0</v>
      </c>
      <c r="D138" s="5">
        <f>Mayotte!D138+'La Réunion'!D138+Martinique!D138+Guyane!D138+Guadeloupe!D138</f>
        <v>0</v>
      </c>
      <c r="E138" s="5">
        <f>Mayotte!E138+'La Réunion'!E138+Martinique!E138+Guyane!E138+Guadeloupe!E138</f>
        <v>0</v>
      </c>
      <c r="F138" s="5">
        <f>Mayotte!F138+'La Réunion'!F138+Martinique!F138+Guyane!F138+Guadeloupe!F138</f>
        <v>85.925537403267413</v>
      </c>
      <c r="G138" s="5">
        <f>Mayotte!G138+'La Réunion'!G138+Martinique!G138+Guyane!G138+Guadeloupe!G138</f>
        <v>0</v>
      </c>
      <c r="H138" s="5">
        <f>Mayotte!H138+'La Réunion'!H138+Martinique!H138+Guyane!H138+Guadeloupe!H138</f>
        <v>0</v>
      </c>
      <c r="I138" s="5">
        <f>Mayotte!I138+'La Réunion'!I138+Martinique!I138+Guyane!I138+Guadeloupe!I138</f>
        <v>0</v>
      </c>
      <c r="J138" s="5">
        <f t="shared" ref="J138:J140" si="24">SUM(B138:I138)</f>
        <v>85.925537403267413</v>
      </c>
    </row>
    <row r="139" spans="1:10" x14ac:dyDescent="0.25">
      <c r="A139" s="4" t="s">
        <v>40</v>
      </c>
      <c r="B139" s="5">
        <f>Mayotte!B139+'La Réunion'!B139+Martinique!B139+Guyane!B139+Guadeloupe!B139</f>
        <v>0</v>
      </c>
      <c r="C139" s="5">
        <f>Mayotte!C139+'La Réunion'!C139+Martinique!C139+Guyane!C139+Guadeloupe!C139</f>
        <v>0</v>
      </c>
      <c r="D139" s="5">
        <f>Mayotte!D139+'La Réunion'!D139+Martinique!D139+Guyane!D139+Guadeloupe!D139</f>
        <v>0</v>
      </c>
      <c r="E139" s="5">
        <f>Mayotte!E139+'La Réunion'!E139+Martinique!E139+Guyane!E139+Guadeloupe!E139</f>
        <v>0</v>
      </c>
      <c r="F139" s="5">
        <f>Mayotte!F139+'La Réunion'!F139+Martinique!F139+Guyane!F139+Guadeloupe!F139</f>
        <v>6.0562338779019775</v>
      </c>
      <c r="G139" s="5">
        <f>Mayotte!G139+'La Réunion'!G139+Martinique!G139+Guyane!G139+Guadeloupe!G139</f>
        <v>0</v>
      </c>
      <c r="H139" s="5">
        <f>Mayotte!H139+'La Réunion'!H139+Martinique!H139+Guyane!H139+Guadeloupe!H139</f>
        <v>0</v>
      </c>
      <c r="I139" s="5">
        <f>Mayotte!I139+'La Réunion'!I139+Martinique!I139+Guyane!I139+Guadeloupe!I139</f>
        <v>0</v>
      </c>
      <c r="J139" s="5">
        <f t="shared" si="24"/>
        <v>6.0562338779019775</v>
      </c>
    </row>
    <row r="140" spans="1:10" x14ac:dyDescent="0.25">
      <c r="A140" s="4" t="s">
        <v>20</v>
      </c>
      <c r="B140" s="5">
        <f>Mayotte!B140+'La Réunion'!B140+Martinique!B140+Guyane!B140+Guadeloupe!B140</f>
        <v>0</v>
      </c>
      <c r="C140" s="5">
        <f>Mayotte!C140+'La Réunion'!C140+Martinique!C140+Guyane!C140+Guadeloupe!C140</f>
        <v>0</v>
      </c>
      <c r="D140" s="5">
        <f>Mayotte!D140+'La Réunion'!D140+Martinique!D140+Guyane!D140+Guadeloupe!D140</f>
        <v>0</v>
      </c>
      <c r="E140" s="5">
        <f>Mayotte!E140+'La Réunion'!E140+Martinique!E140+Guyane!E140+Guadeloupe!E140</f>
        <v>0</v>
      </c>
      <c r="F140" s="5">
        <f>Mayotte!F140+'La Réunion'!F140+Martinique!F140+Guyane!F140+Guadeloupe!F140</f>
        <v>42.147119518486669</v>
      </c>
      <c r="G140" s="5">
        <f>Mayotte!G140+'La Réunion'!G140+Martinique!G140+Guyane!G140+Guadeloupe!G140</f>
        <v>0</v>
      </c>
      <c r="H140" s="5">
        <f>Mayotte!H140+'La Réunion'!H140+Martinique!H140+Guyane!H140+Guadeloupe!H140</f>
        <v>0</v>
      </c>
      <c r="I140" s="5">
        <f>Mayotte!I140+'La Réunion'!I140+Martinique!I140+Guyane!I140+Guadeloupe!I140</f>
        <v>0</v>
      </c>
      <c r="J140" s="5">
        <f t="shared" si="24"/>
        <v>42.147119518486669</v>
      </c>
    </row>
    <row r="141" spans="1:10" x14ac:dyDescent="0.25">
      <c r="A141" s="4" t="s">
        <v>1</v>
      </c>
      <c r="B141" s="5">
        <f>Mayotte!B141+'La Réunion'!B141+Martinique!B141+Guyane!B141+Guadeloupe!B141</f>
        <v>524.98107668599994</v>
      </c>
      <c r="C141" s="5">
        <f>Mayotte!C141+'La Réunion'!C141+Martinique!C141+Guyane!C141+Guadeloupe!C141</f>
        <v>725.47800000000007</v>
      </c>
      <c r="D141" s="5">
        <f>Mayotte!D141+'La Réunion'!D141+Martinique!D141+Guyane!D141+Guadeloupe!D141</f>
        <v>2064</v>
      </c>
      <c r="E141" s="5">
        <f>Mayotte!E141+'La Réunion'!E141+Martinique!E141+Guyane!E141+Guadeloupe!E141</f>
        <v>0</v>
      </c>
      <c r="F141" s="5">
        <f>Mayotte!F141+'La Réunion'!F141+Martinique!F141+Guyane!F141+Guadeloupe!F141</f>
        <v>0</v>
      </c>
      <c r="G141" s="5">
        <f>Mayotte!G141+'La Réunion'!G141+Martinique!G141+Guyane!G141+Guadeloupe!G141</f>
        <v>0</v>
      </c>
      <c r="H141" s="5">
        <f>Mayotte!H141+'La Réunion'!H141+Martinique!H141+Guyane!H141+Guadeloupe!H141</f>
        <v>0</v>
      </c>
      <c r="I141" s="5">
        <f>Mayotte!I141+'La Réunion'!I141+Martinique!I141+Guyane!I141+Guadeloupe!I141</f>
        <v>0</v>
      </c>
      <c r="J141" s="5">
        <f>SUM(B141:I141)</f>
        <v>3314.4590766860001</v>
      </c>
    </row>
    <row r="142" spans="1:10" x14ac:dyDescent="0.25">
      <c r="A142" s="4" t="s">
        <v>2</v>
      </c>
      <c r="B142" s="5">
        <f>Mayotte!B142+'La Réunion'!B142+Martinique!B142+Guyane!B142+Guadeloupe!B142</f>
        <v>0</v>
      </c>
      <c r="C142" s="5">
        <f>Mayotte!C142+'La Réunion'!C142+Martinique!C142+Guyane!C142+Guadeloupe!C142</f>
        <v>0</v>
      </c>
      <c r="D142" s="5">
        <f>Mayotte!D142+'La Réunion'!D142+Martinique!D142+Guyane!D142+Guadeloupe!D142</f>
        <v>-134</v>
      </c>
      <c r="E142" s="5">
        <f>Mayotte!E142+'La Réunion'!E142+Martinique!E142+Guyane!E142+Guadeloupe!E142</f>
        <v>0</v>
      </c>
      <c r="F142" s="5">
        <f>Mayotte!F142+'La Réunion'!F142+Martinique!F142+Guyane!F142+Guadeloupe!F142</f>
        <v>0</v>
      </c>
      <c r="G142" s="5">
        <f>Mayotte!G142+'La Réunion'!G142+Martinique!G142+Guyane!G142+Guadeloupe!G142</f>
        <v>0</v>
      </c>
      <c r="H142" s="5">
        <f>Mayotte!H142+'La Réunion'!H142+Martinique!H142+Guyane!H142+Guadeloupe!H142</f>
        <v>0</v>
      </c>
      <c r="I142" s="5">
        <f>Mayotte!I142+'La Réunion'!I142+Martinique!I142+Guyane!I142+Guadeloupe!I142</f>
        <v>0</v>
      </c>
      <c r="J142" s="5">
        <f>SUM(B142:I142)</f>
        <v>-134</v>
      </c>
    </row>
    <row r="143" spans="1:10" x14ac:dyDescent="0.25">
      <c r="A143" s="4" t="s">
        <v>17</v>
      </c>
      <c r="B143" s="5">
        <f>Mayotte!B143+'La Réunion'!B143+Martinique!B143+Guyane!B143+Guadeloupe!B143</f>
        <v>0</v>
      </c>
      <c r="C143" s="5">
        <f>Mayotte!C143+'La Réunion'!C143+Martinique!C143+Guyane!C143+Guadeloupe!C143</f>
        <v>0</v>
      </c>
      <c r="D143" s="5">
        <f>Mayotte!D143+'La Réunion'!D143+Martinique!D143+Guyane!D143+Guadeloupe!D143</f>
        <v>-18.470730622973942</v>
      </c>
      <c r="E143" s="5">
        <f>Mayotte!E143+'La Réunion'!E143+Martinique!E143+Guyane!E143+Guadeloupe!E143</f>
        <v>0</v>
      </c>
      <c r="F143" s="5">
        <f>Mayotte!F143+'La Réunion'!F143+Martinique!F143+Guyane!F143+Guadeloupe!F143</f>
        <v>0</v>
      </c>
      <c r="G143" s="5">
        <f>Mayotte!G143+'La Réunion'!G143+Martinique!G143+Guyane!G143+Guadeloupe!G143</f>
        <v>0</v>
      </c>
      <c r="H143" s="5">
        <f>Mayotte!H143+'La Réunion'!H143+Martinique!H143+Guyane!H143+Guadeloupe!H143</f>
        <v>0</v>
      </c>
      <c r="I143" s="5">
        <f>Mayotte!I143+'La Réunion'!I143+Martinique!I143+Guyane!I143+Guadeloupe!I143</f>
        <v>0</v>
      </c>
      <c r="J143" s="5">
        <f>SUM(B143:I143)</f>
        <v>-18.470730622973942</v>
      </c>
    </row>
    <row r="144" spans="1:10" x14ac:dyDescent="0.25">
      <c r="A144" s="4" t="s">
        <v>18</v>
      </c>
      <c r="B144" s="5">
        <f>Mayotte!B144+'La Réunion'!B144+Martinique!B144+Guyane!B144+Guadeloupe!B144</f>
        <v>0</v>
      </c>
      <c r="C144" s="5">
        <f>Mayotte!C144+'La Réunion'!C144+Martinique!C144+Guyane!C144+Guadeloupe!C144</f>
        <v>0</v>
      </c>
      <c r="D144" s="5">
        <f>Mayotte!D144+'La Réunion'!D144+Martinique!D144+Guyane!D144+Guadeloupe!D144</f>
        <v>-396.97032594365504</v>
      </c>
      <c r="E144" s="5">
        <f>Mayotte!E144+'La Réunion'!E144+Martinique!E144+Guyane!E144+Guadeloupe!E144</f>
        <v>0</v>
      </c>
      <c r="F144" s="5">
        <f>Mayotte!F144+'La Réunion'!F144+Martinique!F144+Guyane!F144+Guadeloupe!F144</f>
        <v>0</v>
      </c>
      <c r="G144" s="5">
        <f>Mayotte!G144+'La Réunion'!G144+Martinique!G144+Guyane!G144+Guadeloupe!G144</f>
        <v>0</v>
      </c>
      <c r="H144" s="5">
        <f>Mayotte!H144+'La Réunion'!H144+Martinique!H144+Guyane!H144+Guadeloupe!H144</f>
        <v>0</v>
      </c>
      <c r="I144" s="5">
        <f>Mayotte!I144+'La Réunion'!I144+Martinique!I144+Guyane!I144+Guadeloupe!I144</f>
        <v>0</v>
      </c>
      <c r="J144" s="5">
        <f>SUM(B144:I144)</f>
        <v>-396.97032594365504</v>
      </c>
    </row>
    <row r="145" spans="1:10" x14ac:dyDescent="0.25">
      <c r="A145" s="4" t="s">
        <v>23</v>
      </c>
      <c r="B145" s="5">
        <f>Mayotte!B145+'La Réunion'!B145+Martinique!B145+Guyane!B145+Guadeloupe!B145</f>
        <v>-9.7810766860000253</v>
      </c>
      <c r="C145" s="5">
        <f>Mayotte!C145+'La Réunion'!C145+Martinique!C145+Guyane!C145+Guadeloupe!C145</f>
        <v>6.7438799999999999</v>
      </c>
      <c r="D145" s="5">
        <f>Mayotte!D145+'La Réunion'!D145+Martinique!D145+Guyane!D145+Guadeloupe!D145</f>
        <v>-17.65797777824773</v>
      </c>
      <c r="E145" s="5">
        <f>Mayotte!E145+'La Réunion'!E145+Martinique!E145+Guyane!E145+Guadeloupe!E145</f>
        <v>0</v>
      </c>
      <c r="F145" s="5">
        <f>Mayotte!F145+'La Réunion'!F145+Martinique!F145+Guyane!F145+Guadeloupe!F145</f>
        <v>0</v>
      </c>
      <c r="G145" s="5">
        <f>Mayotte!G145+'La Réunion'!G145+Martinique!G145+Guyane!G145+Guadeloupe!G145</f>
        <v>0</v>
      </c>
      <c r="H145" s="5">
        <f>Mayotte!H145+'La Réunion'!H145+Martinique!H145+Guyane!H145+Guadeloupe!H145</f>
        <v>0</v>
      </c>
      <c r="I145" s="5">
        <f>Mayotte!I145+'La Réunion'!I145+Martinique!I145+Guyane!I145+Guadeloupe!I145</f>
        <v>0</v>
      </c>
      <c r="J145" s="5">
        <f>SUM(B145:I145)</f>
        <v>-20.695174464247756</v>
      </c>
    </row>
    <row r="146" spans="1:10" x14ac:dyDescent="0.25">
      <c r="A146" s="6" t="s">
        <v>24</v>
      </c>
      <c r="B146" s="7">
        <f t="shared" ref="B146:J146" si="25">B137+B141+B142+B143+B144+B145</f>
        <v>515.19999999999993</v>
      </c>
      <c r="C146" s="7">
        <f t="shared" si="25"/>
        <v>732.22188000000006</v>
      </c>
      <c r="D146" s="7">
        <f t="shared" si="25"/>
        <v>1496.9009656551234</v>
      </c>
      <c r="E146" s="7">
        <f t="shared" si="25"/>
        <v>0</v>
      </c>
      <c r="F146" s="7">
        <f t="shared" si="25"/>
        <v>134.12889079965606</v>
      </c>
      <c r="G146" s="7">
        <f t="shared" si="25"/>
        <v>331.88217575814554</v>
      </c>
      <c r="H146" s="7">
        <f t="shared" si="25"/>
        <v>0</v>
      </c>
      <c r="I146" s="7">
        <f t="shared" si="25"/>
        <v>0</v>
      </c>
      <c r="J146" s="7">
        <f t="shared" si="25"/>
        <v>3210.333912212925</v>
      </c>
    </row>
    <row r="147" spans="1:10" x14ac:dyDescent="0.25">
      <c r="A147" s="4" t="s">
        <v>3</v>
      </c>
      <c r="B147" s="5">
        <f>Mayotte!B147+'La Réunion'!B147+Martinique!B147+Guyane!B147+Guadeloupe!B147</f>
        <v>0</v>
      </c>
      <c r="C147" s="5">
        <f>Mayotte!C147+'La Réunion'!C147+Martinique!C147+Guyane!C147+Guadeloupe!C147</f>
        <v>0</v>
      </c>
      <c r="D147" s="5">
        <f>Mayotte!D147+'La Réunion'!D147+Martinique!D147+Guyane!D147+Guadeloupe!D147</f>
        <v>-1.7191798754001297</v>
      </c>
      <c r="E147" s="5">
        <f>Mayotte!E147+'La Réunion'!E147+Martinique!E147+Guyane!E147+Guadeloupe!E147</f>
        <v>0</v>
      </c>
      <c r="F147" s="5">
        <f>Mayotte!F147+'La Réunion'!F147+Martinique!F147+Guyane!F147+Guadeloupe!F147</f>
        <v>0</v>
      </c>
      <c r="G147" s="5">
        <f>Mayotte!G147+'La Réunion'!G147+Martinique!G147+Guyane!G147+Guadeloupe!G147</f>
        <v>0</v>
      </c>
      <c r="H147" s="5">
        <f>Mayotte!H147+'La Réunion'!H147+Martinique!H147+Guyane!H147+Guadeloupe!H147</f>
        <v>34.655316929178923</v>
      </c>
      <c r="I147" s="5">
        <f>Mayotte!I147+'La Réunion'!I147+Martinique!I147+Guyane!I147+Guadeloupe!I147</f>
        <v>0</v>
      </c>
      <c r="J147" s="5">
        <f t="shared" ref="J147:J152" si="26">SUM(B147:I147)</f>
        <v>32.936137053778793</v>
      </c>
    </row>
    <row r="148" spans="1:10" x14ac:dyDescent="0.25">
      <c r="A148" s="4" t="s">
        <v>41</v>
      </c>
      <c r="B148" s="5">
        <f>Mayotte!B148+'La Réunion'!B148+Martinique!B148+Guyane!B148+Guadeloupe!B148</f>
        <v>515.19999999999993</v>
      </c>
      <c r="C148" s="5">
        <f>Mayotte!C148+'La Réunion'!C148+Martinique!C148+Guyane!C148+Guadeloupe!C148</f>
        <v>0</v>
      </c>
      <c r="D148" s="5">
        <f>Mayotte!D148+'La Réunion'!D148+Martinique!D148+Guyane!D148+Guadeloupe!D148</f>
        <v>857.74856629263036</v>
      </c>
      <c r="E148" s="5">
        <f>Mayotte!E148+'La Réunion'!E148+Martinique!E148+Guyane!E148+Guadeloupe!E148</f>
        <v>0</v>
      </c>
      <c r="F148" s="5">
        <f>Mayotte!F148+'La Réunion'!F148+Martinique!F148+Guyane!F148+Guadeloupe!F148</f>
        <v>134.12889079965606</v>
      </c>
      <c r="G148" s="5">
        <f>Mayotte!G148+'La Réunion'!G148+Martinique!G148+Guyane!G148+Guadeloupe!G148</f>
        <v>250.32277168826963</v>
      </c>
      <c r="H148" s="5">
        <f>Mayotte!H148+'La Réunion'!H148+Martinique!H148+Guyane!H148+Guadeloupe!H148</f>
        <v>-665.71932079965609</v>
      </c>
      <c r="I148" s="5">
        <f>Mayotte!I148+'La Réunion'!I148+Martinique!I148+Guyane!I148+Guadeloupe!I148</f>
        <v>-52.392765262252787</v>
      </c>
      <c r="J148" s="5">
        <f t="shared" si="26"/>
        <v>1039.2881427186471</v>
      </c>
    </row>
    <row r="149" spans="1:10" x14ac:dyDescent="0.25">
      <c r="A149" s="4" t="s">
        <v>25</v>
      </c>
      <c r="B149" s="5">
        <f>Mayotte!B149+'La Réunion'!B149+Martinique!B149+Guyane!B149+Guadeloupe!B149</f>
        <v>0</v>
      </c>
      <c r="C149" s="5">
        <f>Mayotte!C149+'La Réunion'!C149+Martinique!C149+Guyane!C149+Guadeloupe!C149</f>
        <v>814.17024000000004</v>
      </c>
      <c r="D149" s="5">
        <f>Mayotte!D149+'La Réunion'!D149+Martinique!D149+Guyane!D149+Guadeloupe!D149</f>
        <v>-740.00641629262998</v>
      </c>
      <c r="E149" s="5">
        <f>Mayotte!E149+'La Réunion'!E149+Martinique!E149+Guyane!E149+Guadeloupe!E149</f>
        <v>0</v>
      </c>
      <c r="F149" s="5">
        <f>Mayotte!F149+'La Réunion'!F149+Martinique!F149+Guyane!F149+Guadeloupe!F149</f>
        <v>0</v>
      </c>
      <c r="G149" s="5">
        <f>Mayotte!G149+'La Réunion'!G149+Martinique!G149+Guyane!G149+Guadeloupe!G149</f>
        <v>0</v>
      </c>
      <c r="H149" s="5">
        <f>Mayotte!H149+'La Réunion'!H149+Martinique!H149+Guyane!H149+Guadeloupe!H149</f>
        <v>0</v>
      </c>
      <c r="I149" s="5">
        <f>Mayotte!I149+'La Réunion'!I149+Martinique!I149+Guyane!I149+Guadeloupe!I149</f>
        <v>0</v>
      </c>
      <c r="J149" s="5">
        <f t="shared" si="26"/>
        <v>74.163823707370057</v>
      </c>
    </row>
    <row r="150" spans="1:10" x14ac:dyDescent="0.25">
      <c r="A150" s="4" t="s">
        <v>26</v>
      </c>
      <c r="B150" s="5">
        <f>Mayotte!B150+'La Réunion'!B150+Martinique!B150+Guyane!B150+Guadeloupe!B150</f>
        <v>0</v>
      </c>
      <c r="C150" s="5">
        <f>Mayotte!C150+'La Réunion'!C150+Martinique!C150+Guyane!C150+Guadeloupe!C150</f>
        <v>-82.112250000000003</v>
      </c>
      <c r="D150" s="5">
        <f>Mayotte!D150+'La Réunion'!D150+Martinique!D150+Guyane!D150+Guadeloupe!D150</f>
        <v>82.112250000000003</v>
      </c>
      <c r="E150" s="5">
        <f>Mayotte!E150+'La Réunion'!E150+Martinique!E150+Guyane!E150+Guadeloupe!E150</f>
        <v>0</v>
      </c>
      <c r="F150" s="5">
        <f>Mayotte!F150+'La Réunion'!F150+Martinique!F150+Guyane!F150+Guadeloupe!F150</f>
        <v>0</v>
      </c>
      <c r="G150" s="5">
        <f>Mayotte!G150+'La Réunion'!G150+Martinique!G150+Guyane!G150+Guadeloupe!G150</f>
        <v>0</v>
      </c>
      <c r="H150" s="5">
        <f>Mayotte!H150+'La Réunion'!H150+Martinique!H150+Guyane!H150+Guadeloupe!H150</f>
        <v>0</v>
      </c>
      <c r="I150" s="5">
        <f>Mayotte!I150+'La Réunion'!I150+Martinique!I150+Guyane!I150+Guadeloupe!I150</f>
        <v>0</v>
      </c>
      <c r="J150" s="5">
        <f t="shared" si="26"/>
        <v>0</v>
      </c>
    </row>
    <row r="151" spans="1:10" x14ac:dyDescent="0.25">
      <c r="A151" s="4" t="s">
        <v>13</v>
      </c>
      <c r="B151" s="5">
        <f>Mayotte!B151+'La Réunion'!B151+Martinique!B151+Guyane!B151+Guadeloupe!B151</f>
        <v>0</v>
      </c>
      <c r="C151" s="5">
        <f>Mayotte!C151+'La Réunion'!C151+Martinique!C151+Guyane!C151+Guadeloupe!C151</f>
        <v>0</v>
      </c>
      <c r="D151" s="5">
        <f>Mayotte!D151+'La Réunion'!D151+Martinique!D151+Guyane!D151+Guadeloupe!D151</f>
        <v>0</v>
      </c>
      <c r="E151" s="5">
        <f>Mayotte!E151+'La Réunion'!E151+Martinique!E151+Guyane!E151+Guadeloupe!E151</f>
        <v>0</v>
      </c>
      <c r="F151" s="5">
        <f>Mayotte!F151+'La Réunion'!F151+Martinique!F151+Guyane!F151+Guadeloupe!F151</f>
        <v>0</v>
      </c>
      <c r="G151" s="5">
        <f>Mayotte!G151+'La Réunion'!G151+Martinique!G151+Guyane!G151+Guadeloupe!G151</f>
        <v>0</v>
      </c>
      <c r="H151" s="5">
        <f>Mayotte!H151+'La Réunion'!H151+Martinique!H151+Guyane!H151+Guadeloupe!H151</f>
        <v>4.2683668615649362</v>
      </c>
      <c r="I151" s="5">
        <f>Mayotte!I151+'La Réunion'!I151+Martinique!I151+Guyane!I151+Guadeloupe!I151</f>
        <v>0</v>
      </c>
      <c r="J151" s="5">
        <f t="shared" si="26"/>
        <v>4.2683668615649362</v>
      </c>
    </row>
    <row r="152" spans="1:10" x14ac:dyDescent="0.25">
      <c r="A152" s="4" t="s">
        <v>14</v>
      </c>
      <c r="B152" s="5">
        <f>Mayotte!B152+'La Réunion'!B152+Martinique!B152+Guyane!B152+Guadeloupe!B152</f>
        <v>0</v>
      </c>
      <c r="C152" s="5">
        <f>Mayotte!C152+'La Réunion'!C152+Martinique!C152+Guyane!C152+Guadeloupe!C152</f>
        <v>0</v>
      </c>
      <c r="D152" s="5">
        <f>Mayotte!D152+'La Réunion'!D152+Martinique!D152+Guyane!D152+Guadeloupe!D152</f>
        <v>0</v>
      </c>
      <c r="E152" s="5">
        <f>Mayotte!E152+'La Réunion'!E152+Martinique!E152+Guyane!E152+Guadeloupe!E152</f>
        <v>0</v>
      </c>
      <c r="F152" s="5">
        <f>Mayotte!F152+'La Réunion'!F152+Martinique!F152+Guyane!F152+Guadeloupe!F152</f>
        <v>0</v>
      </c>
      <c r="G152" s="5">
        <f>Mayotte!G152+'La Réunion'!G152+Martinique!G152+Guyane!G152+Guadeloupe!G152</f>
        <v>0</v>
      </c>
      <c r="H152" s="5">
        <f>Mayotte!H152+'La Réunion'!H152+Martinique!H152+Guyane!H152+Guadeloupe!H152</f>
        <v>62.777534615900969</v>
      </c>
      <c r="I152" s="5">
        <f>Mayotte!I152+'La Réunion'!I152+Martinique!I152+Guyane!I152+Guadeloupe!I152</f>
        <v>3.8156687014702695</v>
      </c>
      <c r="J152" s="5">
        <f t="shared" si="26"/>
        <v>66.593203317371234</v>
      </c>
    </row>
    <row r="153" spans="1:10" x14ac:dyDescent="0.25">
      <c r="A153" s="6" t="s">
        <v>4</v>
      </c>
      <c r="B153" s="7">
        <f>B147+B148+B149+B150+B151+B152</f>
        <v>515.19999999999993</v>
      </c>
      <c r="C153" s="7">
        <f t="shared" ref="C153:J153" si="27">C147+C148+C149+C150+C151+C152</f>
        <v>732.05799000000002</v>
      </c>
      <c r="D153" s="7">
        <f t="shared" si="27"/>
        <v>198.13522012460021</v>
      </c>
      <c r="E153" s="7">
        <f t="shared" si="27"/>
        <v>0</v>
      </c>
      <c r="F153" s="7">
        <f t="shared" si="27"/>
        <v>134.12889079965606</v>
      </c>
      <c r="G153" s="7">
        <f t="shared" si="27"/>
        <v>250.32277168826963</v>
      </c>
      <c r="H153" s="7">
        <f t="shared" si="27"/>
        <v>-564.01810239301119</v>
      </c>
      <c r="I153" s="7">
        <f t="shared" si="27"/>
        <v>-48.577096560782515</v>
      </c>
      <c r="J153" s="7">
        <f t="shared" si="27"/>
        <v>1217.2496736587323</v>
      </c>
    </row>
    <row r="154" spans="1:10" x14ac:dyDescent="0.25">
      <c r="A154" s="4" t="s">
        <v>5</v>
      </c>
      <c r="B154" s="5">
        <f>Mayotte!B154+'La Réunion'!B154+Martinique!B154+Guyane!B154+Guadeloupe!B154</f>
        <v>0</v>
      </c>
      <c r="C154" s="5">
        <f>Mayotte!C154+'La Réunion'!C154+Martinique!C154+Guyane!C154+Guadeloupe!C154</f>
        <v>0</v>
      </c>
      <c r="D154" s="5">
        <f>Mayotte!D154+'La Réunion'!D154+Martinique!D154+Guyane!D154+Guadeloupe!D154</f>
        <v>83.882337946014943</v>
      </c>
      <c r="E154" s="5">
        <f>Mayotte!E154+'La Réunion'!E154+Martinique!E154+Guyane!E154+Guadeloupe!E154</f>
        <v>0</v>
      </c>
      <c r="F154" s="5">
        <f>Mayotte!F154+'La Réunion'!F154+Martinique!F154+Guyane!F154+Guadeloupe!F154</f>
        <v>0</v>
      </c>
      <c r="G154" s="5">
        <f>Mayotte!G154+'La Réunion'!G154+Martinique!G154+Guyane!G154+Guadeloupe!G154</f>
        <v>9.1028984000000008</v>
      </c>
      <c r="H154" s="5">
        <f>Mayotte!H154+'La Réunion'!H154+Martinique!H154+Guyane!H154+Guadeloupe!H154</f>
        <v>54.173844803162687</v>
      </c>
      <c r="I154" s="5">
        <f>Mayotte!I154+'La Réunion'!I154+Martinique!I154+Guyane!I154+Guadeloupe!I154</f>
        <v>48.577096560782522</v>
      </c>
      <c r="J154" s="5">
        <f>SUM(B154:I154)</f>
        <v>195.73617770996015</v>
      </c>
    </row>
    <row r="155" spans="1:10" x14ac:dyDescent="0.25">
      <c r="A155" s="4" t="s">
        <v>6</v>
      </c>
      <c r="B155" s="5">
        <f>Mayotte!B155+'La Réunion'!B155+Martinique!B155+Guyane!B155+Guadeloupe!B155</f>
        <v>0</v>
      </c>
      <c r="C155" s="5">
        <f>Mayotte!C155+'La Réunion'!C155+Martinique!C155+Guyane!C155+Guadeloupe!C155</f>
        <v>0</v>
      </c>
      <c r="D155" s="5">
        <f>Mayotte!D155+'La Réunion'!D155+Martinique!D155+Guyane!D155+Guadeloupe!D155</f>
        <v>1040.0098070224797</v>
      </c>
      <c r="E155" s="5">
        <f>Mayotte!E155+'La Réunion'!E155+Martinique!E155+Guyane!E155+Guadeloupe!E155</f>
        <v>0</v>
      </c>
      <c r="F155" s="5">
        <f>Mayotte!F155+'La Réunion'!F155+Martinique!F155+Guyane!F155+Guadeloupe!F155</f>
        <v>0</v>
      </c>
      <c r="G155" s="5">
        <f>Mayotte!G155+'La Réunion'!G155+Martinique!G155+Guyane!G155+Guadeloupe!G155</f>
        <v>0</v>
      </c>
      <c r="H155" s="5">
        <f>Mayotte!H155+'La Réunion'!H155+Martinique!H155+Guyane!H155+Guadeloupe!H155</f>
        <v>0</v>
      </c>
      <c r="I155" s="5">
        <f>Mayotte!I155+'La Réunion'!I155+Martinique!I155+Guyane!I155+Guadeloupe!I155</f>
        <v>0</v>
      </c>
      <c r="J155" s="5">
        <f>SUM(B155:I155)</f>
        <v>1040.0098070224797</v>
      </c>
    </row>
    <row r="156" spans="1:10" x14ac:dyDescent="0.25">
      <c r="A156" s="4" t="s">
        <v>7</v>
      </c>
      <c r="B156" s="5">
        <f>Mayotte!B156+'La Réunion'!B156+Martinique!B156+Guyane!B156+Guadeloupe!B156</f>
        <v>0</v>
      </c>
      <c r="C156" s="5">
        <f>Mayotte!C156+'La Réunion'!C156+Martinique!C156+Guyane!C156+Guadeloupe!C156</f>
        <v>0</v>
      </c>
      <c r="D156" s="5">
        <f>Mayotte!D156+'La Réunion'!D156+Martinique!D156+Guyane!D156+Guadeloupe!D156</f>
        <v>44.834212089550675</v>
      </c>
      <c r="E156" s="5">
        <f>Mayotte!E156+'La Réunion'!E156+Martinique!E156+Guyane!E156+Guadeloupe!E156</f>
        <v>0</v>
      </c>
      <c r="F156" s="5">
        <f>Mayotte!F156+'La Réunion'!F156+Martinique!F156+Guyane!F156+Guadeloupe!F156</f>
        <v>0</v>
      </c>
      <c r="G156" s="5">
        <f>Mayotte!G156+'La Réunion'!G156+Martinique!G156+Guyane!G156+Guadeloupe!G156</f>
        <v>61.846642001719687</v>
      </c>
      <c r="H156" s="5">
        <f>Mayotte!H156+'La Réunion'!H156+Martinique!H156+Guyane!H156+Guadeloupe!H156</f>
        <v>234.86900585390728</v>
      </c>
      <c r="I156" s="5">
        <f>Mayotte!I156+'La Réunion'!I156+Martinique!I156+Guyane!I156+Guadeloupe!I156</f>
        <v>0</v>
      </c>
      <c r="J156" s="5">
        <f>SUM(B156:I156)</f>
        <v>341.54985994517767</v>
      </c>
    </row>
    <row r="157" spans="1:10" x14ac:dyDescent="0.25">
      <c r="A157" s="4" t="s">
        <v>8</v>
      </c>
      <c r="B157" s="5">
        <f>Mayotte!B157+'La Réunion'!B157+Martinique!B157+Guyane!B157+Guadeloupe!B157</f>
        <v>0</v>
      </c>
      <c r="C157" s="5">
        <f>Mayotte!C157+'La Réunion'!C157+Martinique!C157+Guyane!C157+Guadeloupe!C157</f>
        <v>0</v>
      </c>
      <c r="D157" s="5">
        <f>Mayotte!D157+'La Réunion'!D157+Martinique!D157+Guyane!D157+Guadeloupe!D157</f>
        <v>31.509155025349727</v>
      </c>
      <c r="E157" s="5">
        <f>Mayotte!E157+'La Réunion'!E157+Martinique!E157+Guyane!E157+Guadeloupe!E157</f>
        <v>0</v>
      </c>
      <c r="F157" s="5">
        <f>Mayotte!F157+'La Réunion'!F157+Martinique!F157+Guyane!F157+Guadeloupe!F157</f>
        <v>0</v>
      </c>
      <c r="G157" s="5">
        <f>Mayotte!G157+'La Réunion'!G157+Martinique!G157+Guyane!G157+Guadeloupe!G157</f>
        <v>5.9941319458862772</v>
      </c>
      <c r="H157" s="5">
        <f>Mayotte!H157+'La Réunion'!H157+Martinique!H157+Guyane!H157+Guadeloupe!H157</f>
        <v>271.81862810892363</v>
      </c>
      <c r="I157" s="5">
        <f>Mayotte!I157+'La Réunion'!I157+Martinique!I157+Guyane!I157+Guadeloupe!I157</f>
        <v>0</v>
      </c>
      <c r="J157" s="5">
        <f>SUM(B157:I157)</f>
        <v>309.32191508015967</v>
      </c>
    </row>
    <row r="158" spans="1:10" x14ac:dyDescent="0.25">
      <c r="A158" s="4" t="s">
        <v>9</v>
      </c>
      <c r="B158" s="5">
        <f>Mayotte!B158+'La Réunion'!B158+Martinique!B158+Guyane!B158+Guadeloupe!B158</f>
        <v>0</v>
      </c>
      <c r="C158" s="5">
        <f>Mayotte!C158+'La Réunion'!C158+Martinique!C158+Guyane!C158+Guadeloupe!C158</f>
        <v>0</v>
      </c>
      <c r="D158" s="5">
        <f>Mayotte!D158+'La Réunion'!D158+Martinique!D158+Guyane!D158+Guadeloupe!D158</f>
        <v>48.849433447128142</v>
      </c>
      <c r="E158" s="5">
        <f>Mayotte!E158+'La Réunion'!E158+Martinique!E158+Guyane!E158+Guadeloupe!E158</f>
        <v>0</v>
      </c>
      <c r="F158" s="5">
        <f>Mayotte!F158+'La Réunion'!F158+Martinique!F158+Guyane!F158+Guadeloupe!F158</f>
        <v>0</v>
      </c>
      <c r="G158" s="5">
        <f>Mayotte!G158+'La Réunion'!G158+Martinique!G158+Guyane!G158+Guadeloupe!G158</f>
        <v>4.6157317222699907</v>
      </c>
      <c r="H158" s="5">
        <f>Mayotte!H158+'La Réunion'!H158+Martinique!H158+Guyane!H158+Guadeloupe!H158</f>
        <v>3.1566236270176646</v>
      </c>
      <c r="I158" s="5">
        <f>Mayotte!I158+'La Réunion'!I158+Martinique!I158+Guyane!I158+Guadeloupe!I158</f>
        <v>0</v>
      </c>
      <c r="J158" s="5">
        <f>SUM(B158:I158)</f>
        <v>56.6217887964158</v>
      </c>
    </row>
    <row r="159" spans="1:10" x14ac:dyDescent="0.25">
      <c r="A159" s="9" t="s">
        <v>10</v>
      </c>
      <c r="B159" s="10">
        <f>B154+B155+B156+B157+B158</f>
        <v>0</v>
      </c>
      <c r="C159" s="10">
        <f t="shared" ref="C159:J159" si="28">C154+C155+C156+C157+C158</f>
        <v>0</v>
      </c>
      <c r="D159" s="10">
        <f t="shared" si="28"/>
        <v>1249.0849455305231</v>
      </c>
      <c r="E159" s="10">
        <f t="shared" si="28"/>
        <v>0</v>
      </c>
      <c r="F159" s="10">
        <f t="shared" si="28"/>
        <v>0</v>
      </c>
      <c r="G159" s="10">
        <f t="shared" si="28"/>
        <v>81.559404069875953</v>
      </c>
      <c r="H159" s="10">
        <f t="shared" si="28"/>
        <v>564.01810239301119</v>
      </c>
      <c r="I159" s="10">
        <f t="shared" si="28"/>
        <v>48.577096560782522</v>
      </c>
      <c r="J159" s="10">
        <f t="shared" si="28"/>
        <v>1943.2395485541929</v>
      </c>
    </row>
    <row r="160" spans="1:10" x14ac:dyDescent="0.25">
      <c r="A160" s="9" t="s">
        <v>11</v>
      </c>
      <c r="B160" s="10">
        <f>Mayotte!B160+'La Réunion'!B160+Martinique!B160+Guyane!B160+Guadeloupe!B160</f>
        <v>0</v>
      </c>
      <c r="C160" s="10">
        <f>Mayotte!C160+'La Réunion'!C160+Martinique!C160+Guyane!C160+Guadeloupe!C160</f>
        <v>0</v>
      </c>
      <c r="D160" s="10">
        <f>Mayotte!D160+'La Réunion'!D160+Martinique!D160+Guyane!D160+Guadeloupe!D160</f>
        <v>49.680800000000005</v>
      </c>
      <c r="E160" s="10">
        <f>Mayotte!E160+'La Réunion'!E160+Martinique!E160+Guyane!E160+Guadeloupe!E160</f>
        <v>0</v>
      </c>
      <c r="F160" s="10">
        <f>Mayotte!F160+'La Réunion'!F160+Martinique!F160+Guyane!F160+Guadeloupe!F160</f>
        <v>0</v>
      </c>
      <c r="G160" s="10">
        <f>Mayotte!G160+'La Réunion'!G160+Martinique!G160+Guyane!G160+Guadeloupe!G160</f>
        <v>0</v>
      </c>
      <c r="H160" s="10">
        <f>Mayotte!H160+'La Réunion'!H160+Martinique!H160+Guyane!H160+Guadeloupe!H160</f>
        <v>0</v>
      </c>
      <c r="I160" s="10">
        <f>Mayotte!I160+'La Réunion'!I160+Martinique!I160+Guyane!I160+Guadeloupe!I160</f>
        <v>0</v>
      </c>
      <c r="J160" s="10">
        <f>SUM(B160:I160)</f>
        <v>49.680800000000005</v>
      </c>
    </row>
    <row r="161" spans="1:10" x14ac:dyDescent="0.25">
      <c r="A161" s="6" t="s">
        <v>12</v>
      </c>
      <c r="B161" s="7">
        <f>B159+B160</f>
        <v>0</v>
      </c>
      <c r="C161" s="7">
        <f t="shared" ref="C161:J161" si="29">C159+C160</f>
        <v>0</v>
      </c>
      <c r="D161" s="7">
        <f t="shared" si="29"/>
        <v>1298.7657455305232</v>
      </c>
      <c r="E161" s="7">
        <f t="shared" si="29"/>
        <v>0</v>
      </c>
      <c r="F161" s="7">
        <f t="shared" si="29"/>
        <v>0</v>
      </c>
      <c r="G161" s="7">
        <f t="shared" si="29"/>
        <v>81.559404069875953</v>
      </c>
      <c r="H161" s="7">
        <f t="shared" si="29"/>
        <v>564.01810239301119</v>
      </c>
      <c r="I161" s="7">
        <f t="shared" si="29"/>
        <v>48.577096560782522</v>
      </c>
      <c r="J161" s="7">
        <f t="shared" si="29"/>
        <v>1992.920348554193</v>
      </c>
    </row>
    <row r="162" spans="1:10" x14ac:dyDescent="0.25">
      <c r="A162" s="4" t="s">
        <v>39</v>
      </c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 t="s">
        <v>38</v>
      </c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 t="s">
        <v>29</v>
      </c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 t="s">
        <v>42</v>
      </c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60" x14ac:dyDescent="0.25">
      <c r="A168" s="6"/>
      <c r="B168" s="11" t="s">
        <v>16</v>
      </c>
      <c r="C168" s="11" t="s">
        <v>30</v>
      </c>
      <c r="D168" s="11" t="s">
        <v>31</v>
      </c>
      <c r="E168" s="11" t="s">
        <v>15</v>
      </c>
      <c r="F168" s="11" t="s">
        <v>32</v>
      </c>
      <c r="G168" s="11" t="s">
        <v>33</v>
      </c>
      <c r="H168" s="11" t="s">
        <v>21</v>
      </c>
      <c r="I168" s="11" t="s">
        <v>34</v>
      </c>
      <c r="J168" s="11" t="s">
        <v>22</v>
      </c>
    </row>
    <row r="169" spans="1:10" x14ac:dyDescent="0.25">
      <c r="A169" s="4" t="s">
        <v>0</v>
      </c>
      <c r="B169" s="5">
        <f>Mayotte!B169+'La Réunion'!B169+Martinique!B169+Guyane!B169+Guadeloupe!B169</f>
        <v>0</v>
      </c>
      <c r="C169" s="5">
        <f>Mayotte!C169+'La Réunion'!C169+Martinique!C169+Guyane!C169+Guadeloupe!C169</f>
        <v>0</v>
      </c>
      <c r="D169" s="5">
        <f>Mayotte!D169+'La Réunion'!D169+Martinique!D169+Guyane!D169+Guadeloupe!D169</f>
        <v>0</v>
      </c>
      <c r="E169" s="5">
        <f>Mayotte!E169+'La Réunion'!E169+Martinique!E169+Guyane!E169+Guadeloupe!E169</f>
        <v>0</v>
      </c>
      <c r="F169" s="5">
        <f>Mayotte!F169+'La Réunion'!F169+Martinique!F169+Guyane!F169+Guadeloupe!F169</f>
        <v>128.58822012037834</v>
      </c>
      <c r="G169" s="5">
        <f>Mayotte!G169+'La Réunion'!G169+Martinique!G169+Guyane!G169+Guadeloupe!G169</f>
        <v>299.90914704391196</v>
      </c>
      <c r="H169" s="5">
        <f>Mayotte!H169+'La Réunion'!H169+Martinique!H169+Guyane!H169+Guadeloupe!H169</f>
        <v>0</v>
      </c>
      <c r="I169" s="5">
        <f>Mayotte!I169+'La Réunion'!I169+Martinique!I169+Guyane!I169+Guadeloupe!I169</f>
        <v>0</v>
      </c>
      <c r="J169" s="5">
        <f>SUM(B169:I169)</f>
        <v>428.49736716429027</v>
      </c>
    </row>
    <row r="170" spans="1:10" x14ac:dyDescent="0.25">
      <c r="A170" s="4" t="s">
        <v>19</v>
      </c>
      <c r="B170" s="5">
        <f>Mayotte!B170+'La Réunion'!B170+Martinique!B170+Guyane!B170+Guadeloupe!B170</f>
        <v>0</v>
      </c>
      <c r="C170" s="5">
        <f>Mayotte!C170+'La Réunion'!C170+Martinique!C170+Guyane!C170+Guadeloupe!C170</f>
        <v>0</v>
      </c>
      <c r="D170" s="5">
        <f>Mayotte!D170+'La Réunion'!D170+Martinique!D170+Guyane!D170+Guadeloupe!D170</f>
        <v>0</v>
      </c>
      <c r="E170" s="5">
        <f>Mayotte!E170+'La Réunion'!E170+Martinique!E170+Guyane!E170+Guadeloupe!E170</f>
        <v>0</v>
      </c>
      <c r="F170" s="5">
        <f>Mayotte!F170+'La Réunion'!F170+Martinique!F170+Guyane!F170+Guadeloupe!F170</f>
        <v>81.159931212381778</v>
      </c>
      <c r="G170" s="5">
        <f>Mayotte!G170+'La Réunion'!G170+Martinique!G170+Guyane!G170+Guadeloupe!G170</f>
        <v>0</v>
      </c>
      <c r="H170" s="5">
        <f>Mayotte!H170+'La Réunion'!H170+Martinique!H170+Guyane!H170+Guadeloupe!H170</f>
        <v>0</v>
      </c>
      <c r="I170" s="5">
        <f>Mayotte!I170+'La Réunion'!I170+Martinique!I170+Guyane!I170+Guadeloupe!I170</f>
        <v>0</v>
      </c>
      <c r="J170" s="5">
        <f t="shared" ref="J170:J172" si="30">SUM(B170:I170)</f>
        <v>81.159931212381778</v>
      </c>
    </row>
    <row r="171" spans="1:10" x14ac:dyDescent="0.25">
      <c r="A171" s="4" t="s">
        <v>40</v>
      </c>
      <c r="B171" s="5">
        <f>Mayotte!B171+'La Réunion'!B171+Martinique!B171+Guyane!B171+Guadeloupe!B171</f>
        <v>0</v>
      </c>
      <c r="C171" s="5">
        <f>Mayotte!C171+'La Réunion'!C171+Martinique!C171+Guyane!C171+Guadeloupe!C171</f>
        <v>0</v>
      </c>
      <c r="D171" s="5">
        <f>Mayotte!D171+'La Réunion'!D171+Martinique!D171+Guyane!D171+Guadeloupe!D171</f>
        <v>0</v>
      </c>
      <c r="E171" s="5">
        <f>Mayotte!E171+'La Réunion'!E171+Martinique!E171+Guyane!E171+Guadeloupe!E171</f>
        <v>0</v>
      </c>
      <c r="F171" s="5">
        <f>Mayotte!F171+'La Réunion'!F171+Martinique!F171+Guyane!F171+Guadeloupe!F171</f>
        <v>6.3276010318142735</v>
      </c>
      <c r="G171" s="5">
        <f>Mayotte!G171+'La Réunion'!G171+Martinique!G171+Guyane!G171+Guadeloupe!G171</f>
        <v>0</v>
      </c>
      <c r="H171" s="5">
        <f>Mayotte!H171+'La Réunion'!H171+Martinique!H171+Guyane!H171+Guadeloupe!H171</f>
        <v>0</v>
      </c>
      <c r="I171" s="5">
        <f>Mayotte!I171+'La Réunion'!I171+Martinique!I171+Guyane!I171+Guadeloupe!I171</f>
        <v>0</v>
      </c>
      <c r="J171" s="5">
        <f t="shared" si="30"/>
        <v>6.3276010318142735</v>
      </c>
    </row>
    <row r="172" spans="1:10" x14ac:dyDescent="0.25">
      <c r="A172" s="4" t="s">
        <v>20</v>
      </c>
      <c r="B172" s="5">
        <f>Mayotte!B172+'La Réunion'!B172+Martinique!B172+Guyane!B172+Guadeloupe!B172</f>
        <v>0</v>
      </c>
      <c r="C172" s="5">
        <f>Mayotte!C172+'La Réunion'!C172+Martinique!C172+Guyane!C172+Guadeloupe!C172</f>
        <v>0</v>
      </c>
      <c r="D172" s="5">
        <f>Mayotte!D172+'La Réunion'!D172+Martinique!D172+Guyane!D172+Guadeloupe!D172</f>
        <v>0</v>
      </c>
      <c r="E172" s="5">
        <f>Mayotte!E172+'La Réunion'!E172+Martinique!E172+Guyane!E172+Guadeloupe!E172</f>
        <v>0</v>
      </c>
      <c r="F172" s="5">
        <f>Mayotte!F172+'La Réunion'!F172+Martinique!F172+Guyane!F172+Guadeloupe!F172</f>
        <v>41.100687876182292</v>
      </c>
      <c r="G172" s="5">
        <f>Mayotte!G172+'La Réunion'!G172+Martinique!G172+Guyane!G172+Guadeloupe!G172</f>
        <v>0</v>
      </c>
      <c r="H172" s="5">
        <f>Mayotte!H172+'La Réunion'!H172+Martinique!H172+Guyane!H172+Guadeloupe!H172</f>
        <v>0</v>
      </c>
      <c r="I172" s="5">
        <f>Mayotte!I172+'La Réunion'!I172+Martinique!I172+Guyane!I172+Guadeloupe!I172</f>
        <v>0</v>
      </c>
      <c r="J172" s="5">
        <f t="shared" si="30"/>
        <v>41.100687876182292</v>
      </c>
    </row>
    <row r="173" spans="1:10" x14ac:dyDescent="0.25">
      <c r="A173" s="4" t="s">
        <v>1</v>
      </c>
      <c r="B173" s="5">
        <f>Mayotte!B173+'La Réunion'!B173+Martinique!B173+Guyane!B173+Guadeloupe!B173</f>
        <v>542.46677191000003</v>
      </c>
      <c r="C173" s="5">
        <f>Mayotte!C173+'La Réunion'!C173+Martinique!C173+Guyane!C173+Guadeloupe!C173</f>
        <v>650.88660000000004</v>
      </c>
      <c r="D173" s="5">
        <f>Mayotte!D173+'La Réunion'!D173+Martinique!D173+Guyane!D173+Guadeloupe!D173</f>
        <v>1995</v>
      </c>
      <c r="E173" s="5">
        <f>Mayotte!E173+'La Réunion'!E173+Martinique!E173+Guyane!E173+Guadeloupe!E173</f>
        <v>0</v>
      </c>
      <c r="F173" s="5">
        <f>Mayotte!F173+'La Réunion'!F173+Martinique!F173+Guyane!F173+Guadeloupe!F173</f>
        <v>0</v>
      </c>
      <c r="G173" s="5">
        <f>Mayotte!G173+'La Réunion'!G173+Martinique!G173+Guyane!G173+Guadeloupe!G173</f>
        <v>0</v>
      </c>
      <c r="H173" s="5">
        <f>Mayotte!H173+'La Réunion'!H173+Martinique!H173+Guyane!H173+Guadeloupe!H173</f>
        <v>0</v>
      </c>
      <c r="I173" s="5">
        <f>Mayotte!I173+'La Réunion'!I173+Martinique!I173+Guyane!I173+Guadeloupe!I173</f>
        <v>0</v>
      </c>
      <c r="J173" s="5">
        <f>SUM(B173:I173)</f>
        <v>3188.3533719100001</v>
      </c>
    </row>
    <row r="174" spans="1:10" x14ac:dyDescent="0.25">
      <c r="A174" s="4" t="s">
        <v>2</v>
      </c>
      <c r="B174" s="5">
        <f>Mayotte!B174+'La Réunion'!B174+Martinique!B174+Guyane!B174+Guadeloupe!B174</f>
        <v>0</v>
      </c>
      <c r="C174" s="5">
        <f>Mayotte!C174+'La Réunion'!C174+Martinique!C174+Guyane!C174+Guadeloupe!C174</f>
        <v>0</v>
      </c>
      <c r="D174" s="5">
        <f>Mayotte!D174+'La Réunion'!D174+Martinique!D174+Guyane!D174+Guadeloupe!D174</f>
        <v>-126</v>
      </c>
      <c r="E174" s="5">
        <f>Mayotte!E174+'La Réunion'!E174+Martinique!E174+Guyane!E174+Guadeloupe!E174</f>
        <v>0</v>
      </c>
      <c r="F174" s="5">
        <f>Mayotte!F174+'La Réunion'!F174+Martinique!F174+Guyane!F174+Guadeloupe!F174</f>
        <v>0</v>
      </c>
      <c r="G174" s="5">
        <f>Mayotte!G174+'La Réunion'!G174+Martinique!G174+Guyane!G174+Guadeloupe!G174</f>
        <v>0</v>
      </c>
      <c r="H174" s="5">
        <f>Mayotte!H174+'La Réunion'!H174+Martinique!H174+Guyane!H174+Guadeloupe!H174</f>
        <v>0</v>
      </c>
      <c r="I174" s="5">
        <f>Mayotte!I174+'La Réunion'!I174+Martinique!I174+Guyane!I174+Guadeloupe!I174</f>
        <v>0</v>
      </c>
      <c r="J174" s="5">
        <f>SUM(B174:I174)</f>
        <v>-126</v>
      </c>
    </row>
    <row r="175" spans="1:10" x14ac:dyDescent="0.25">
      <c r="A175" s="4" t="s">
        <v>17</v>
      </c>
      <c r="B175" s="5">
        <f>Mayotte!B175+'La Réunion'!B175+Martinique!B175+Guyane!B175+Guadeloupe!B175</f>
        <v>0</v>
      </c>
      <c r="C175" s="5">
        <f>Mayotte!C175+'La Réunion'!C175+Martinique!C175+Guyane!C175+Guadeloupe!C175</f>
        <v>0</v>
      </c>
      <c r="D175" s="5">
        <f>Mayotte!D175+'La Réunion'!D175+Martinique!D175+Guyane!D175+Guadeloupe!D175</f>
        <v>-18.572966578393359</v>
      </c>
      <c r="E175" s="5">
        <f>Mayotte!E175+'La Réunion'!E175+Martinique!E175+Guyane!E175+Guadeloupe!E175</f>
        <v>0</v>
      </c>
      <c r="F175" s="5">
        <f>Mayotte!F175+'La Réunion'!F175+Martinique!F175+Guyane!F175+Guadeloupe!F175</f>
        <v>0</v>
      </c>
      <c r="G175" s="5">
        <f>Mayotte!G175+'La Réunion'!G175+Martinique!G175+Guyane!G175+Guadeloupe!G175</f>
        <v>0</v>
      </c>
      <c r="H175" s="5">
        <f>Mayotte!H175+'La Réunion'!H175+Martinique!H175+Guyane!H175+Guadeloupe!H175</f>
        <v>0</v>
      </c>
      <c r="I175" s="5">
        <f>Mayotte!I175+'La Réunion'!I175+Martinique!I175+Guyane!I175+Guadeloupe!I175</f>
        <v>0</v>
      </c>
      <c r="J175" s="5">
        <f>SUM(B175:I175)</f>
        <v>-18.572966578393359</v>
      </c>
    </row>
    <row r="176" spans="1:10" x14ac:dyDescent="0.25">
      <c r="A176" s="4" t="s">
        <v>18</v>
      </c>
      <c r="B176" s="5">
        <f>Mayotte!B176+'La Réunion'!B176+Martinique!B176+Guyane!B176+Guadeloupe!B176</f>
        <v>0</v>
      </c>
      <c r="C176" s="5">
        <f>Mayotte!C176+'La Réunion'!C176+Martinique!C176+Guyane!C176+Guadeloupe!C176</f>
        <v>0</v>
      </c>
      <c r="D176" s="5">
        <f>Mayotte!D176+'La Réunion'!D176+Martinique!D176+Guyane!D176+Guadeloupe!D176</f>
        <v>-398.86889976695664</v>
      </c>
      <c r="E176" s="5">
        <f>Mayotte!E176+'La Réunion'!E176+Martinique!E176+Guyane!E176+Guadeloupe!E176</f>
        <v>0</v>
      </c>
      <c r="F176" s="5">
        <f>Mayotte!F176+'La Réunion'!F176+Martinique!F176+Guyane!F176+Guadeloupe!F176</f>
        <v>0</v>
      </c>
      <c r="G176" s="5">
        <f>Mayotte!G176+'La Réunion'!G176+Martinique!G176+Guyane!G176+Guadeloupe!G176</f>
        <v>0</v>
      </c>
      <c r="H176" s="5">
        <f>Mayotte!H176+'La Réunion'!H176+Martinique!H176+Guyane!H176+Guadeloupe!H176</f>
        <v>0</v>
      </c>
      <c r="I176" s="5">
        <f>Mayotte!I176+'La Réunion'!I176+Martinique!I176+Guyane!I176+Guadeloupe!I176</f>
        <v>0</v>
      </c>
      <c r="J176" s="5">
        <f>SUM(B176:I176)</f>
        <v>-398.86889976695664</v>
      </c>
    </row>
    <row r="177" spans="1:10" x14ac:dyDescent="0.25">
      <c r="A177" s="4" t="s">
        <v>23</v>
      </c>
      <c r="B177" s="5">
        <f>Mayotte!B177+'La Réunion'!B177+Martinique!B177+Guyane!B177+Guadeloupe!B177</f>
        <v>4.2332280899999803</v>
      </c>
      <c r="C177" s="5">
        <f>Mayotte!C177+'La Réunion'!C177+Martinique!C177+Guyane!C177+Guadeloupe!C177</f>
        <v>18.494580000000003</v>
      </c>
      <c r="D177" s="5">
        <f>Mayotte!D177+'La Réunion'!D177+Martinique!D177+Guyane!D177+Guadeloupe!D177</f>
        <v>47.180246651999653</v>
      </c>
      <c r="E177" s="5">
        <f>Mayotte!E177+'La Réunion'!E177+Martinique!E177+Guyane!E177+Guadeloupe!E177</f>
        <v>0</v>
      </c>
      <c r="F177" s="5">
        <f>Mayotte!F177+'La Réunion'!F177+Martinique!F177+Guyane!F177+Guadeloupe!F177</f>
        <v>0</v>
      </c>
      <c r="G177" s="5">
        <f>Mayotte!G177+'La Réunion'!G177+Martinique!G177+Guyane!G177+Guadeloupe!G177</f>
        <v>0</v>
      </c>
      <c r="H177" s="5">
        <f>Mayotte!H177+'La Réunion'!H177+Martinique!H177+Guyane!H177+Guadeloupe!H177</f>
        <v>0</v>
      </c>
      <c r="I177" s="5">
        <f>Mayotte!I177+'La Réunion'!I177+Martinique!I177+Guyane!I177+Guadeloupe!I177</f>
        <v>0</v>
      </c>
      <c r="J177" s="5">
        <f>SUM(B177:I177)</f>
        <v>69.908054741999635</v>
      </c>
    </row>
    <row r="178" spans="1:10" x14ac:dyDescent="0.25">
      <c r="A178" s="6" t="s">
        <v>24</v>
      </c>
      <c r="B178" s="7">
        <f t="shared" ref="B178:J178" si="31">B169+B173+B174+B175+B176+B177</f>
        <v>546.70000000000005</v>
      </c>
      <c r="C178" s="7">
        <f t="shared" si="31"/>
        <v>669.38118000000009</v>
      </c>
      <c r="D178" s="7">
        <f t="shared" si="31"/>
        <v>1498.7383803066496</v>
      </c>
      <c r="E178" s="7">
        <f t="shared" si="31"/>
        <v>0</v>
      </c>
      <c r="F178" s="7">
        <f t="shared" si="31"/>
        <v>128.58822012037834</v>
      </c>
      <c r="G178" s="7">
        <f t="shared" si="31"/>
        <v>299.90914704391196</v>
      </c>
      <c r="H178" s="7">
        <f t="shared" si="31"/>
        <v>0</v>
      </c>
      <c r="I178" s="7">
        <f t="shared" si="31"/>
        <v>0</v>
      </c>
      <c r="J178" s="7">
        <f t="shared" si="31"/>
        <v>3143.3169274709398</v>
      </c>
    </row>
    <row r="179" spans="1:10" x14ac:dyDescent="0.25">
      <c r="A179" s="4" t="s">
        <v>3</v>
      </c>
      <c r="B179" s="5">
        <f>Mayotte!B179+'La Réunion'!B179+Martinique!B179+Guyane!B179+Guadeloupe!B179</f>
        <v>0</v>
      </c>
      <c r="C179" s="5">
        <f>Mayotte!C179+'La Réunion'!C179+Martinique!C179+Guyane!C179+Guadeloupe!C179</f>
        <v>0</v>
      </c>
      <c r="D179" s="5">
        <f>Mayotte!D179+'La Réunion'!D179+Martinique!D179+Guyane!D179+Guadeloupe!D179</f>
        <v>-1.5254062136559412</v>
      </c>
      <c r="E179" s="5">
        <f>Mayotte!E179+'La Réunion'!E179+Martinique!E179+Guyane!E179+Guadeloupe!E179</f>
        <v>0</v>
      </c>
      <c r="F179" s="5">
        <f>Mayotte!F179+'La Réunion'!F179+Martinique!F179+Guyane!F179+Guadeloupe!F179</f>
        <v>0</v>
      </c>
      <c r="G179" s="5">
        <f>Mayotte!G179+'La Réunion'!G179+Martinique!G179+Guyane!G179+Guadeloupe!G179</f>
        <v>0</v>
      </c>
      <c r="H179" s="5">
        <f>Mayotte!H179+'La Réunion'!H179+Martinique!H179+Guyane!H179+Guadeloupe!H179</f>
        <v>40.627889971666782</v>
      </c>
      <c r="I179" s="5">
        <f>Mayotte!I179+'La Réunion'!I179+Martinique!I179+Guyane!I179+Guadeloupe!I179</f>
        <v>0</v>
      </c>
      <c r="J179" s="5">
        <f t="shared" ref="J179:J184" si="32">SUM(B179:I179)</f>
        <v>39.102483758010841</v>
      </c>
    </row>
    <row r="180" spans="1:10" x14ac:dyDescent="0.25">
      <c r="A180" s="4" t="s">
        <v>41</v>
      </c>
      <c r="B180" s="5">
        <f>Mayotte!B180+'La Réunion'!B180+Martinique!B180+Guyane!B180+Guadeloupe!B180</f>
        <v>546.69999999999993</v>
      </c>
      <c r="C180" s="5">
        <f>Mayotte!C180+'La Réunion'!C180+Martinique!C180+Guyane!C180+Guadeloupe!C180</f>
        <v>0</v>
      </c>
      <c r="D180" s="5">
        <f>Mayotte!D180+'La Réunion'!D180+Martinique!D180+Guyane!D180+Guadeloupe!D180</f>
        <v>841.42095067617197</v>
      </c>
      <c r="E180" s="5">
        <f>Mayotte!E180+'La Réunion'!E180+Martinique!E180+Guyane!E180+Guadeloupe!E180</f>
        <v>0</v>
      </c>
      <c r="F180" s="5">
        <f>Mayotte!F180+'La Réunion'!F180+Martinique!F180+Guyane!F180+Guadeloupe!F180</f>
        <v>128.58822012037834</v>
      </c>
      <c r="G180" s="5">
        <f>Mayotte!G180+'La Réunion'!G180+Martinique!G180+Guyane!G180+Guadeloupe!G180</f>
        <v>231.72361069911398</v>
      </c>
      <c r="H180" s="5">
        <f>Mayotte!H180+'La Réunion'!H180+Martinique!H180+Guyane!H180+Guadeloupe!H180</f>
        <v>-664.65138012037835</v>
      </c>
      <c r="I180" s="5">
        <f>Mayotte!I180+'La Réunion'!I180+Martinique!I180+Guyane!I180+Guadeloupe!I180</f>
        <v>-54.37513069647467</v>
      </c>
      <c r="J180" s="5">
        <f t="shared" si="32"/>
        <v>1029.4062706788113</v>
      </c>
    </row>
    <row r="181" spans="1:10" x14ac:dyDescent="0.25">
      <c r="A181" s="4" t="s">
        <v>25</v>
      </c>
      <c r="B181" s="5">
        <f>Mayotte!B181+'La Réunion'!B181+Martinique!B181+Guyane!B181+Guadeloupe!B181</f>
        <v>0</v>
      </c>
      <c r="C181" s="5">
        <f>Mayotte!C181+'La Réunion'!C181+Martinique!C181+Guyane!C181+Guadeloupe!C181</f>
        <v>735.28728000000001</v>
      </c>
      <c r="D181" s="5">
        <f>Mayotte!D181+'La Réunion'!D181+Martinique!D181+Guyane!D181+Guadeloupe!D181</f>
        <v>-678.08797067617195</v>
      </c>
      <c r="E181" s="5">
        <f>Mayotte!E181+'La Réunion'!E181+Martinique!E181+Guyane!E181+Guadeloupe!E181</f>
        <v>0</v>
      </c>
      <c r="F181" s="5">
        <f>Mayotte!F181+'La Réunion'!F181+Martinique!F181+Guyane!F181+Guadeloupe!F181</f>
        <v>0</v>
      </c>
      <c r="G181" s="5">
        <f>Mayotte!G181+'La Réunion'!G181+Martinique!G181+Guyane!G181+Guadeloupe!G181</f>
        <v>0</v>
      </c>
      <c r="H181" s="5">
        <f>Mayotte!H181+'La Réunion'!H181+Martinique!H181+Guyane!H181+Guadeloupe!H181</f>
        <v>0</v>
      </c>
      <c r="I181" s="5">
        <f>Mayotte!I181+'La Réunion'!I181+Martinique!I181+Guyane!I181+Guadeloupe!I181</f>
        <v>0</v>
      </c>
      <c r="J181" s="5">
        <f t="shared" si="32"/>
        <v>57.199309323828061</v>
      </c>
    </row>
    <row r="182" spans="1:10" x14ac:dyDescent="0.25">
      <c r="A182" s="4" t="s">
        <v>26</v>
      </c>
      <c r="B182" s="5">
        <f>Mayotte!B182+'La Réunion'!B182+Martinique!B182+Guyane!B182+Guadeloupe!B182</f>
        <v>0</v>
      </c>
      <c r="C182" s="5">
        <f>Mayotte!C182+'La Réunion'!C182+Martinique!C182+Guyane!C182+Guadeloupe!C182</f>
        <v>-65.730499999999992</v>
      </c>
      <c r="D182" s="5">
        <f>Mayotte!D182+'La Réunion'!D182+Martinique!D182+Guyane!D182+Guadeloupe!D182</f>
        <v>65.730500000000006</v>
      </c>
      <c r="E182" s="5">
        <f>Mayotte!E182+'La Réunion'!E182+Martinique!E182+Guyane!E182+Guadeloupe!E182</f>
        <v>0</v>
      </c>
      <c r="F182" s="5">
        <f>Mayotte!F182+'La Réunion'!F182+Martinique!F182+Guyane!F182+Guadeloupe!F182</f>
        <v>0</v>
      </c>
      <c r="G182" s="5">
        <f>Mayotte!G182+'La Réunion'!G182+Martinique!G182+Guyane!G182+Guadeloupe!G182</f>
        <v>0</v>
      </c>
      <c r="H182" s="5">
        <f>Mayotte!H182+'La Réunion'!H182+Martinique!H182+Guyane!H182+Guadeloupe!H182</f>
        <v>0</v>
      </c>
      <c r="I182" s="5">
        <f>Mayotte!I182+'La Réunion'!I182+Martinique!I182+Guyane!I182+Guadeloupe!I182</f>
        <v>0</v>
      </c>
      <c r="J182" s="5">
        <f t="shared" si="32"/>
        <v>1.4210854715202004E-14</v>
      </c>
    </row>
    <row r="183" spans="1:10" x14ac:dyDescent="0.25">
      <c r="A183" s="4" t="s">
        <v>13</v>
      </c>
      <c r="B183" s="5">
        <f>Mayotte!B183+'La Réunion'!B183+Martinique!B183+Guyane!B183+Guadeloupe!B183</f>
        <v>0</v>
      </c>
      <c r="C183" s="5">
        <f>Mayotte!C183+'La Réunion'!C183+Martinique!C183+Guyane!C183+Guadeloupe!C183</f>
        <v>0</v>
      </c>
      <c r="D183" s="5">
        <f>Mayotte!D183+'La Réunion'!D183+Martinique!D183+Guyane!D183+Guadeloupe!D183</f>
        <v>0</v>
      </c>
      <c r="E183" s="5">
        <f>Mayotte!E183+'La Réunion'!E183+Martinique!E183+Guyane!E183+Guadeloupe!E183</f>
        <v>0</v>
      </c>
      <c r="F183" s="5">
        <f>Mayotte!F183+'La Réunion'!F183+Martinique!F183+Guyane!F183+Guadeloupe!F183</f>
        <v>0</v>
      </c>
      <c r="G183" s="5">
        <f>Mayotte!G183+'La Réunion'!G183+Martinique!G183+Guyane!G183+Guadeloupe!G183</f>
        <v>0</v>
      </c>
      <c r="H183" s="5">
        <f>Mayotte!H183+'La Réunion'!H183+Martinique!H183+Guyane!H183+Guadeloupe!H183</f>
        <v>5.0976210576096337</v>
      </c>
      <c r="I183" s="5">
        <f>Mayotte!I183+'La Réunion'!I183+Martinique!I183+Guyane!I183+Guadeloupe!I183</f>
        <v>0</v>
      </c>
      <c r="J183" s="5">
        <f t="shared" si="32"/>
        <v>5.0976210576096337</v>
      </c>
    </row>
    <row r="184" spans="1:10" x14ac:dyDescent="0.25">
      <c r="A184" s="4" t="s">
        <v>14</v>
      </c>
      <c r="B184" s="5">
        <f>Mayotte!B184+'La Réunion'!B184+Martinique!B184+Guyane!B184+Guadeloupe!B184</f>
        <v>0</v>
      </c>
      <c r="C184" s="5">
        <f>Mayotte!C184+'La Réunion'!C184+Martinique!C184+Guyane!C184+Guadeloupe!C184</f>
        <v>0</v>
      </c>
      <c r="D184" s="5">
        <f>Mayotte!D184+'La Réunion'!D184+Martinique!D184+Guyane!D184+Guadeloupe!D184</f>
        <v>0</v>
      </c>
      <c r="E184" s="5">
        <f>Mayotte!E184+'La Réunion'!E184+Martinique!E184+Guyane!E184+Guadeloupe!E184</f>
        <v>0</v>
      </c>
      <c r="F184" s="5">
        <f>Mayotte!F184+'La Réunion'!F184+Martinique!F184+Guyane!F184+Guadeloupe!F184</f>
        <v>0</v>
      </c>
      <c r="G184" s="5">
        <f>Mayotte!G184+'La Réunion'!G184+Martinique!G184+Guyane!G184+Guadeloupe!G184</f>
        <v>0</v>
      </c>
      <c r="H184" s="5">
        <f>Mayotte!H184+'La Réunion'!H184+Martinique!H184+Guyane!H184+Guadeloupe!H184</f>
        <v>61.994840928632847</v>
      </c>
      <c r="I184" s="5">
        <f>Mayotte!I184+'La Réunion'!I184+Martinique!I184+Guyane!I184+Guadeloupe!I184</f>
        <v>4.6729499893696005</v>
      </c>
      <c r="J184" s="5">
        <f t="shared" si="32"/>
        <v>66.667790918002453</v>
      </c>
    </row>
    <row r="185" spans="1:10" x14ac:dyDescent="0.25">
      <c r="A185" s="6" t="s">
        <v>4</v>
      </c>
      <c r="B185" s="7">
        <f>B179+B180+B181+B182+B183+B184</f>
        <v>546.69999999999993</v>
      </c>
      <c r="C185" s="7">
        <f t="shared" ref="C185:J185" si="33">C179+C180+C181+C182+C183+C184</f>
        <v>669.55678</v>
      </c>
      <c r="D185" s="7">
        <f t="shared" si="33"/>
        <v>227.53807378634406</v>
      </c>
      <c r="E185" s="7">
        <f t="shared" si="33"/>
        <v>0</v>
      </c>
      <c r="F185" s="7">
        <f t="shared" si="33"/>
        <v>128.58822012037834</v>
      </c>
      <c r="G185" s="7">
        <f t="shared" si="33"/>
        <v>231.72361069911398</v>
      </c>
      <c r="H185" s="7">
        <f t="shared" si="33"/>
        <v>-556.93102816246903</v>
      </c>
      <c r="I185" s="7">
        <f t="shared" si="33"/>
        <v>-49.702180707105072</v>
      </c>
      <c r="J185" s="7">
        <f t="shared" si="33"/>
        <v>1197.4734757362621</v>
      </c>
    </row>
    <row r="186" spans="1:10" x14ac:dyDescent="0.25">
      <c r="A186" s="4" t="s">
        <v>5</v>
      </c>
      <c r="B186" s="5">
        <f>Mayotte!B186+'La Réunion'!B186+Martinique!B186+Guyane!B186+Guadeloupe!B186</f>
        <v>0</v>
      </c>
      <c r="C186" s="5">
        <f>Mayotte!C186+'La Réunion'!C186+Martinique!C186+Guyane!C186+Guadeloupe!C186</f>
        <v>0</v>
      </c>
      <c r="D186" s="5">
        <f>Mayotte!D186+'La Réunion'!D186+Martinique!D186+Guyane!D186+Guadeloupe!D186</f>
        <v>83.776976551119645</v>
      </c>
      <c r="E186" s="5">
        <f>Mayotte!E186+'La Réunion'!E186+Martinique!E186+Guyane!E186+Guadeloupe!E186</f>
        <v>0</v>
      </c>
      <c r="F186" s="5">
        <f>Mayotte!F186+'La Réunion'!F186+Martinique!F186+Guyane!F186+Guadeloupe!F186</f>
        <v>0</v>
      </c>
      <c r="G186" s="5">
        <f>Mayotte!G186+'La Réunion'!G186+Martinique!G186+Guyane!G186+Guadeloupe!G186</f>
        <v>4.5217480000000005</v>
      </c>
      <c r="H186" s="5">
        <f>Mayotte!H186+'La Réunion'!H186+Martinique!H186+Guyane!H186+Guadeloupe!H186</f>
        <v>53.134112311299539</v>
      </c>
      <c r="I186" s="5">
        <f>Mayotte!I186+'La Réunion'!I186+Martinique!I186+Guyane!I186+Guadeloupe!I186</f>
        <v>49.702180707105029</v>
      </c>
      <c r="J186" s="5">
        <f>SUM(B186:I186)</f>
        <v>191.13501756952422</v>
      </c>
    </row>
    <row r="187" spans="1:10" x14ac:dyDescent="0.25">
      <c r="A187" s="4" t="s">
        <v>6</v>
      </c>
      <c r="B187" s="5">
        <f>Mayotte!B187+'La Réunion'!B187+Martinique!B187+Guyane!B187+Guadeloupe!B187</f>
        <v>0</v>
      </c>
      <c r="C187" s="5">
        <f>Mayotte!C187+'La Réunion'!C187+Martinique!C187+Guyane!C187+Guadeloupe!C187</f>
        <v>0</v>
      </c>
      <c r="D187" s="5">
        <f>Mayotte!D187+'La Réunion'!D187+Martinique!D187+Guyane!D187+Guadeloupe!D187</f>
        <v>1011.3671757315487</v>
      </c>
      <c r="E187" s="5">
        <f>Mayotte!E187+'La Réunion'!E187+Martinique!E187+Guyane!E187+Guadeloupe!E187</f>
        <v>0</v>
      </c>
      <c r="F187" s="5">
        <f>Mayotte!F187+'La Réunion'!F187+Martinique!F187+Guyane!F187+Guadeloupe!F187</f>
        <v>0</v>
      </c>
      <c r="G187" s="5">
        <f>Mayotte!G187+'La Réunion'!G187+Martinique!G187+Guyane!G187+Guadeloupe!G187</f>
        <v>0</v>
      </c>
      <c r="H187" s="5">
        <f>Mayotte!H187+'La Réunion'!H187+Martinique!H187+Guyane!H187+Guadeloupe!H187</f>
        <v>0</v>
      </c>
      <c r="I187" s="5">
        <f>Mayotte!I187+'La Réunion'!I187+Martinique!I187+Guyane!I187+Guadeloupe!I187</f>
        <v>0</v>
      </c>
      <c r="J187" s="5">
        <f>SUM(B187:I187)</f>
        <v>1011.3671757315487</v>
      </c>
    </row>
    <row r="188" spans="1:10" x14ac:dyDescent="0.25">
      <c r="A188" s="4" t="s">
        <v>7</v>
      </c>
      <c r="B188" s="5">
        <f>Mayotte!B188+'La Réunion'!B188+Martinique!B188+Guyane!B188+Guadeloupe!B188</f>
        <v>0</v>
      </c>
      <c r="C188" s="5">
        <f>Mayotte!C188+'La Réunion'!C188+Martinique!C188+Guyane!C188+Guadeloupe!C188</f>
        <v>0</v>
      </c>
      <c r="D188" s="5">
        <f>Mayotte!D188+'La Réunion'!D188+Martinique!D188+Guyane!D188+Guadeloupe!D188</f>
        <v>44.010555561627001</v>
      </c>
      <c r="E188" s="5">
        <f>Mayotte!E188+'La Réunion'!E188+Martinique!E188+Guyane!E188+Guadeloupe!E188</f>
        <v>0</v>
      </c>
      <c r="F188" s="5">
        <f>Mayotte!F188+'La Réunion'!F188+Martinique!F188+Guyane!F188+Guadeloupe!F188</f>
        <v>0</v>
      </c>
      <c r="G188" s="5">
        <f>Mayotte!G188+'La Réunion'!G188+Martinique!G188+Guyane!G188+Guadeloupe!G188</f>
        <v>59.011307994840934</v>
      </c>
      <c r="H188" s="5">
        <f>Mayotte!H188+'La Réunion'!H188+Martinique!H188+Guyane!H188+Guadeloupe!H188</f>
        <v>231.09219786554837</v>
      </c>
      <c r="I188" s="5">
        <f>Mayotte!I188+'La Réunion'!I188+Martinique!I188+Guyane!I188+Guadeloupe!I188</f>
        <v>0</v>
      </c>
      <c r="J188" s="5">
        <f>SUM(B188:I188)</f>
        <v>334.11406142201633</v>
      </c>
    </row>
    <row r="189" spans="1:10" x14ac:dyDescent="0.25">
      <c r="A189" s="4" t="s">
        <v>8</v>
      </c>
      <c r="B189" s="5">
        <f>Mayotte!B189+'La Réunion'!B189+Martinique!B189+Guyane!B189+Guadeloupe!B189</f>
        <v>0</v>
      </c>
      <c r="C189" s="5">
        <f>Mayotte!C189+'La Réunion'!C189+Martinique!C189+Guyane!C189+Guadeloupe!C189</f>
        <v>0</v>
      </c>
      <c r="D189" s="5">
        <f>Mayotte!D189+'La Réunion'!D189+Martinique!D189+Guyane!D189+Guadeloupe!D189</f>
        <v>28.903532921432014</v>
      </c>
      <c r="E189" s="5">
        <f>Mayotte!E189+'La Réunion'!E189+Martinique!E189+Guyane!E189+Guadeloupe!E189</f>
        <v>0</v>
      </c>
      <c r="F189" s="5">
        <f>Mayotte!F189+'La Réunion'!F189+Martinique!F189+Guyane!F189+Guadeloupe!F189</f>
        <v>0</v>
      </c>
      <c r="G189" s="5">
        <f>Mayotte!G189+'La Réunion'!G189+Martinique!G189+Guyane!G189+Guadeloupe!G189</f>
        <v>0.111542</v>
      </c>
      <c r="H189" s="5">
        <f>Mayotte!H189+'La Réunion'!H189+Martinique!H189+Guyane!H189+Guadeloupe!H189</f>
        <v>269.75835965633109</v>
      </c>
      <c r="I189" s="5">
        <f>Mayotte!I189+'La Réunion'!I189+Martinique!I189+Guyane!I189+Guadeloupe!I189</f>
        <v>0</v>
      </c>
      <c r="J189" s="5">
        <f>SUM(B189:I189)</f>
        <v>298.77343457776311</v>
      </c>
    </row>
    <row r="190" spans="1:10" x14ac:dyDescent="0.25">
      <c r="A190" s="4" t="s">
        <v>9</v>
      </c>
      <c r="B190" s="5">
        <f>Mayotte!B190+'La Réunion'!B190+Martinique!B190+Guyane!B190+Guadeloupe!B190</f>
        <v>0</v>
      </c>
      <c r="C190" s="5">
        <f>Mayotte!C190+'La Réunion'!C190+Martinique!C190+Guyane!C190+Guadeloupe!C190</f>
        <v>0</v>
      </c>
      <c r="D190" s="5">
        <f>Mayotte!D190+'La Réunion'!D190+Martinique!D190+Guyane!D190+Guadeloupe!D190</f>
        <v>48.684265754578107</v>
      </c>
      <c r="E190" s="5">
        <f>Mayotte!E190+'La Réunion'!E190+Martinique!E190+Guyane!E190+Guadeloupe!E190</f>
        <v>0</v>
      </c>
      <c r="F190" s="5">
        <f>Mayotte!F190+'La Réunion'!F190+Martinique!F190+Guyane!F190+Guadeloupe!F190</f>
        <v>0</v>
      </c>
      <c r="G190" s="5">
        <f>Mayotte!G190+'La Réunion'!G190+Martinique!G190+Guyane!G190+Guadeloupe!G190</f>
        <v>4.5409383499570071</v>
      </c>
      <c r="H190" s="5">
        <f>Mayotte!H190+'La Réunion'!H190+Martinique!H190+Guyane!H190+Guadeloupe!H190</f>
        <v>2.9463583292900628</v>
      </c>
      <c r="I190" s="5">
        <f>Mayotte!I190+'La Réunion'!I190+Martinique!I190+Guyane!I190+Guadeloupe!I190</f>
        <v>0</v>
      </c>
      <c r="J190" s="5">
        <f>SUM(B190:I190)</f>
        <v>56.17156243382518</v>
      </c>
    </row>
    <row r="191" spans="1:10" x14ac:dyDescent="0.25">
      <c r="A191" s="9" t="s">
        <v>10</v>
      </c>
      <c r="B191" s="10">
        <f>B186+B187+B188+B189+B190</f>
        <v>0</v>
      </c>
      <c r="C191" s="10">
        <f t="shared" ref="C191:J191" si="34">C186+C187+C188+C189+C190</f>
        <v>0</v>
      </c>
      <c r="D191" s="10">
        <f t="shared" si="34"/>
        <v>1216.7425065203054</v>
      </c>
      <c r="E191" s="10">
        <f t="shared" si="34"/>
        <v>0</v>
      </c>
      <c r="F191" s="10">
        <f t="shared" si="34"/>
        <v>0</v>
      </c>
      <c r="G191" s="10">
        <f t="shared" si="34"/>
        <v>68.185536344797939</v>
      </c>
      <c r="H191" s="10">
        <f t="shared" si="34"/>
        <v>556.93102816246903</v>
      </c>
      <c r="I191" s="10">
        <f t="shared" si="34"/>
        <v>49.702180707105029</v>
      </c>
      <c r="J191" s="10">
        <f t="shared" si="34"/>
        <v>1891.5612517346774</v>
      </c>
    </row>
    <row r="192" spans="1:10" x14ac:dyDescent="0.25">
      <c r="A192" s="9" t="s">
        <v>11</v>
      </c>
      <c r="B192" s="10">
        <f>Mayotte!B192+'La Réunion'!B192+Martinique!B192+Guyane!B192+Guadeloupe!B192</f>
        <v>0</v>
      </c>
      <c r="C192" s="10">
        <f>Mayotte!C192+'La Réunion'!C192+Martinique!C192+Guyane!C192+Guadeloupe!C192</f>
        <v>0</v>
      </c>
      <c r="D192" s="10">
        <f>Mayotte!D192+'La Réunion'!D192+Martinique!D192+Guyane!D192+Guadeloupe!D192</f>
        <v>54.457799999999999</v>
      </c>
      <c r="E192" s="10">
        <f>Mayotte!E192+'La Réunion'!E192+Martinique!E192+Guyane!E192+Guadeloupe!E192</f>
        <v>0</v>
      </c>
      <c r="F192" s="10">
        <f>Mayotte!F192+'La Réunion'!F192+Martinique!F192+Guyane!F192+Guadeloupe!F192</f>
        <v>0</v>
      </c>
      <c r="G192" s="10">
        <f>Mayotte!G192+'La Réunion'!G192+Martinique!G192+Guyane!G192+Guadeloupe!G192</f>
        <v>0</v>
      </c>
      <c r="H192" s="10">
        <f>Mayotte!H192+'La Réunion'!H192+Martinique!H192+Guyane!H192+Guadeloupe!H192</f>
        <v>0</v>
      </c>
      <c r="I192" s="10">
        <f>Mayotte!I192+'La Réunion'!I192+Martinique!I192+Guyane!I192+Guadeloupe!I192</f>
        <v>0</v>
      </c>
      <c r="J192" s="10">
        <f>SUM(B192:I192)</f>
        <v>54.457799999999999</v>
      </c>
    </row>
    <row r="193" spans="1:10" x14ac:dyDescent="0.25">
      <c r="A193" s="6" t="s">
        <v>12</v>
      </c>
      <c r="B193" s="7">
        <f>B191+B192</f>
        <v>0</v>
      </c>
      <c r="C193" s="7">
        <f t="shared" ref="C193:J193" si="35">C191+C192</f>
        <v>0</v>
      </c>
      <c r="D193" s="7">
        <f t="shared" si="35"/>
        <v>1271.2003065203053</v>
      </c>
      <c r="E193" s="7">
        <f t="shared" si="35"/>
        <v>0</v>
      </c>
      <c r="F193" s="7">
        <f t="shared" si="35"/>
        <v>0</v>
      </c>
      <c r="G193" s="7">
        <f t="shared" si="35"/>
        <v>68.185536344797939</v>
      </c>
      <c r="H193" s="7">
        <f t="shared" si="35"/>
        <v>556.93102816246903</v>
      </c>
      <c r="I193" s="7">
        <f t="shared" si="35"/>
        <v>49.702180707105029</v>
      </c>
      <c r="J193" s="7">
        <f t="shared" si="35"/>
        <v>1946.0190517346773</v>
      </c>
    </row>
    <row r="194" spans="1:10" x14ac:dyDescent="0.25">
      <c r="A194" s="4" t="s">
        <v>39</v>
      </c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 t="s">
        <v>43</v>
      </c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 t="s">
        <v>29</v>
      </c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 t="s">
        <v>42</v>
      </c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60" x14ac:dyDescent="0.25">
      <c r="A200" s="6"/>
      <c r="B200" s="11" t="s">
        <v>16</v>
      </c>
      <c r="C200" s="11" t="s">
        <v>30</v>
      </c>
      <c r="D200" s="11" t="s">
        <v>31</v>
      </c>
      <c r="E200" s="11" t="s">
        <v>15</v>
      </c>
      <c r="F200" s="11" t="s">
        <v>32</v>
      </c>
      <c r="G200" s="11" t="s">
        <v>33</v>
      </c>
      <c r="H200" s="11" t="s">
        <v>21</v>
      </c>
      <c r="I200" s="11" t="s">
        <v>34</v>
      </c>
      <c r="J200" s="11" t="s">
        <v>22</v>
      </c>
    </row>
    <row r="201" spans="1:10" x14ac:dyDescent="0.25">
      <c r="A201" s="4" t="s">
        <v>0</v>
      </c>
      <c r="B201" s="5">
        <f>Mayotte!B201+'La Réunion'!B201+Martinique!B201+Guyane!B201+Guadeloupe!B201</f>
        <v>0</v>
      </c>
      <c r="C201" s="5">
        <f>Mayotte!C201+'La Réunion'!C201+Martinique!C201+Guyane!C201+Guadeloupe!C201</f>
        <v>0</v>
      </c>
      <c r="D201" s="5">
        <f>Mayotte!D201+'La Réunion'!D201+Martinique!D201+Guyane!D201+Guadeloupe!D201</f>
        <v>0</v>
      </c>
      <c r="E201" s="5">
        <f>Mayotte!E201+'La Réunion'!E201+Martinique!E201+Guyane!E201+Guadeloupe!E201</f>
        <v>0</v>
      </c>
      <c r="F201" s="5">
        <f>Mayotte!F201+'La Réunion'!F201+Martinique!F201+Guyane!F201+Guadeloupe!F201</f>
        <v>138.42553740326741</v>
      </c>
      <c r="G201" s="5">
        <f>Mayotte!G201+'La Réunion'!G201+Martinique!G201+Guyane!G201+Guadeloupe!G201</f>
        <v>301.72087524162816</v>
      </c>
      <c r="H201" s="5">
        <f>Mayotte!H201+'La Réunion'!H201+Martinique!H201+Guyane!H201+Guadeloupe!H201</f>
        <v>0</v>
      </c>
      <c r="I201" s="5">
        <f>Mayotte!I201+'La Réunion'!I201+Martinique!I201+Guyane!I201+Guadeloupe!I201</f>
        <v>0</v>
      </c>
      <c r="J201" s="5">
        <f>SUM(B201:I201)</f>
        <v>440.14641264489558</v>
      </c>
    </row>
    <row r="202" spans="1:10" x14ac:dyDescent="0.25">
      <c r="A202" s="4" t="s">
        <v>19</v>
      </c>
      <c r="B202" s="5">
        <f>Mayotte!B202+'La Réunion'!B202+Martinique!B202+Guyane!B202+Guadeloupe!B202</f>
        <v>0</v>
      </c>
      <c r="C202" s="5">
        <f>Mayotte!C202+'La Réunion'!C202+Martinique!C202+Guyane!C202+Guadeloupe!C202</f>
        <v>0</v>
      </c>
      <c r="D202" s="5">
        <f>Mayotte!D202+'La Réunion'!D202+Martinique!D202+Guyane!D202+Guadeloupe!D202</f>
        <v>0</v>
      </c>
      <c r="E202" s="5">
        <f>Mayotte!E202+'La Réunion'!E202+Martinique!E202+Guyane!E202+Guadeloupe!E202</f>
        <v>0</v>
      </c>
      <c r="F202" s="5">
        <f>Mayotte!F202+'La Réunion'!F202+Martinique!F202+Guyane!F202+Guadeloupe!F202</f>
        <v>92.702493551160799</v>
      </c>
      <c r="G202" s="5">
        <f>Mayotte!G202+'La Réunion'!G202+Martinique!G202+Guyane!G202+Guadeloupe!G202</f>
        <v>0</v>
      </c>
      <c r="H202" s="5">
        <f>Mayotte!H202+'La Réunion'!H202+Martinique!H202+Guyane!H202+Guadeloupe!H202</f>
        <v>0</v>
      </c>
      <c r="I202" s="5">
        <f>Mayotte!I202+'La Réunion'!I202+Martinique!I202+Guyane!I202+Guadeloupe!I202</f>
        <v>0</v>
      </c>
      <c r="J202" s="5">
        <f t="shared" ref="J202:J204" si="36">SUM(B202:I202)</f>
        <v>92.702493551160799</v>
      </c>
    </row>
    <row r="203" spans="1:10" x14ac:dyDescent="0.25">
      <c r="A203" s="4" t="s">
        <v>40</v>
      </c>
      <c r="B203" s="5">
        <f>Mayotte!B203+'La Réunion'!B203+Martinique!B203+Guyane!B203+Guadeloupe!B203</f>
        <v>0</v>
      </c>
      <c r="C203" s="5">
        <f>Mayotte!C203+'La Réunion'!C203+Martinique!C203+Guyane!C203+Guadeloupe!C203</f>
        <v>0</v>
      </c>
      <c r="D203" s="5">
        <f>Mayotte!D203+'La Réunion'!D203+Martinique!D203+Guyane!D203+Guadeloupe!D203</f>
        <v>0</v>
      </c>
      <c r="E203" s="5">
        <f>Mayotte!E203+'La Réunion'!E203+Martinique!E203+Guyane!E203+Guadeloupe!E203</f>
        <v>0</v>
      </c>
      <c r="F203" s="5">
        <f>Mayotte!F203+'La Réunion'!F203+Martinique!F203+Guyane!F203+Guadeloupe!F203</f>
        <v>6.2245915735167676</v>
      </c>
      <c r="G203" s="5">
        <f>Mayotte!G203+'La Réunion'!G203+Martinique!G203+Guyane!G203+Guadeloupe!G203</f>
        <v>0</v>
      </c>
      <c r="H203" s="5">
        <f>Mayotte!H203+'La Réunion'!H203+Martinique!H203+Guyane!H203+Guadeloupe!H203</f>
        <v>0</v>
      </c>
      <c r="I203" s="5">
        <f>Mayotte!I203+'La Réunion'!I203+Martinique!I203+Guyane!I203+Guadeloupe!I203</f>
        <v>0</v>
      </c>
      <c r="J203" s="5">
        <f t="shared" si="36"/>
        <v>6.2245915735167676</v>
      </c>
    </row>
    <row r="204" spans="1:10" x14ac:dyDescent="0.25">
      <c r="A204" s="4" t="s">
        <v>20</v>
      </c>
      <c r="B204" s="5">
        <f>Mayotte!B204+'La Réunion'!B204+Martinique!B204+Guyane!B204+Guadeloupe!B204</f>
        <v>0</v>
      </c>
      <c r="C204" s="5">
        <f>Mayotte!C204+'La Réunion'!C204+Martinique!C204+Guyane!C204+Guadeloupe!C204</f>
        <v>0</v>
      </c>
      <c r="D204" s="5">
        <f>Mayotte!D204+'La Réunion'!D204+Martinique!D204+Guyane!D204+Guadeloupe!D204</f>
        <v>0</v>
      </c>
      <c r="E204" s="5">
        <f>Mayotte!E204+'La Réunion'!E204+Martinique!E204+Guyane!E204+Guadeloupe!E204</f>
        <v>0</v>
      </c>
      <c r="F204" s="5">
        <f>Mayotte!F204+'La Réunion'!F204+Martinique!F204+Guyane!F204+Guadeloupe!F204</f>
        <v>39.498452278589852</v>
      </c>
      <c r="G204" s="5">
        <f>Mayotte!G204+'La Réunion'!G204+Martinique!G204+Guyane!G204+Guadeloupe!G204</f>
        <v>0</v>
      </c>
      <c r="H204" s="5">
        <f>Mayotte!H204+'La Réunion'!H204+Martinique!H204+Guyane!H204+Guadeloupe!H204</f>
        <v>0</v>
      </c>
      <c r="I204" s="5">
        <f>Mayotte!I204+'La Réunion'!I204+Martinique!I204+Guyane!I204+Guadeloupe!I204</f>
        <v>0</v>
      </c>
      <c r="J204" s="5">
        <f t="shared" si="36"/>
        <v>39.498452278589852</v>
      </c>
    </row>
    <row r="205" spans="1:10" x14ac:dyDescent="0.25">
      <c r="A205" s="4" t="s">
        <v>1</v>
      </c>
      <c r="B205" s="5">
        <f>Mayotte!B205+'La Réunion'!B205+Martinique!B205+Guyane!B205+Guadeloupe!B205</f>
        <v>597.16510306999999</v>
      </c>
      <c r="C205" s="5">
        <f>Mayotte!C205+'La Réunion'!C205+Martinique!C205+Guyane!C205+Guadeloupe!C205</f>
        <v>487.39860000000004</v>
      </c>
      <c r="D205" s="5">
        <f>Mayotte!D205+'La Réunion'!D205+Martinique!D205+Guyane!D205+Guadeloupe!D205</f>
        <v>1925</v>
      </c>
      <c r="E205" s="5">
        <f>Mayotte!E205+'La Réunion'!E205+Martinique!E205+Guyane!E205+Guadeloupe!E205</f>
        <v>0</v>
      </c>
      <c r="F205" s="5">
        <f>Mayotte!F205+'La Réunion'!F205+Martinique!F205+Guyane!F205+Guadeloupe!F205</f>
        <v>0</v>
      </c>
      <c r="G205" s="5">
        <f>Mayotte!G205+'La Réunion'!G205+Martinique!G205+Guyane!G205+Guadeloupe!G205</f>
        <v>0</v>
      </c>
      <c r="H205" s="5">
        <f>Mayotte!H205+'La Réunion'!H205+Martinique!H205+Guyane!H205+Guadeloupe!H205</f>
        <v>0</v>
      </c>
      <c r="I205" s="5">
        <f>Mayotte!I205+'La Réunion'!I205+Martinique!I205+Guyane!I205+Guadeloupe!I205</f>
        <v>0</v>
      </c>
      <c r="J205" s="5">
        <f>SUM(B205:I205)</f>
        <v>3009.56370307</v>
      </c>
    </row>
    <row r="206" spans="1:10" x14ac:dyDescent="0.25">
      <c r="A206" s="4" t="s">
        <v>2</v>
      </c>
      <c r="B206" s="5">
        <f>Mayotte!B206+'La Réunion'!B206+Martinique!B206+Guyane!B206+Guadeloupe!B206</f>
        <v>0</v>
      </c>
      <c r="C206" s="5">
        <f>Mayotte!C206+'La Réunion'!C206+Martinique!C206+Guyane!C206+Guadeloupe!C206</f>
        <v>0</v>
      </c>
      <c r="D206" s="5">
        <f>Mayotte!D206+'La Réunion'!D206+Martinique!D206+Guyane!D206+Guadeloupe!D206</f>
        <v>-32</v>
      </c>
      <c r="E206" s="5">
        <f>Mayotte!E206+'La Réunion'!E206+Martinique!E206+Guyane!E206+Guadeloupe!E206</f>
        <v>0</v>
      </c>
      <c r="F206" s="5">
        <f>Mayotte!F206+'La Réunion'!F206+Martinique!F206+Guyane!F206+Guadeloupe!F206</f>
        <v>0</v>
      </c>
      <c r="G206" s="5">
        <f>Mayotte!G206+'La Réunion'!G206+Martinique!G206+Guyane!G206+Guadeloupe!G206</f>
        <v>0</v>
      </c>
      <c r="H206" s="5">
        <f>Mayotte!H206+'La Réunion'!H206+Martinique!H206+Guyane!H206+Guadeloupe!H206</f>
        <v>0</v>
      </c>
      <c r="I206" s="5">
        <f>Mayotte!I206+'La Réunion'!I206+Martinique!I206+Guyane!I206+Guadeloupe!I206</f>
        <v>0</v>
      </c>
      <c r="J206" s="5">
        <f>SUM(B206:I206)</f>
        <v>-32</v>
      </c>
    </row>
    <row r="207" spans="1:10" x14ac:dyDescent="0.25">
      <c r="A207" s="4" t="s">
        <v>17</v>
      </c>
      <c r="B207" s="5">
        <f>Mayotte!B207+'La Réunion'!B207+Martinique!B207+Guyane!B207+Guadeloupe!B207</f>
        <v>0</v>
      </c>
      <c r="C207" s="5">
        <f>Mayotte!C207+'La Réunion'!C207+Martinique!C207+Guyane!C207+Guadeloupe!C207</f>
        <v>0</v>
      </c>
      <c r="D207" s="5">
        <f>Mayotte!D207+'La Réunion'!D207+Martinique!D207+Guyane!D207+Guadeloupe!D207</f>
        <v>-17.625942430952531</v>
      </c>
      <c r="E207" s="5">
        <f>Mayotte!E207+'La Réunion'!E207+Martinique!E207+Guyane!E207+Guadeloupe!E207</f>
        <v>0</v>
      </c>
      <c r="F207" s="5">
        <f>Mayotte!F207+'La Réunion'!F207+Martinique!F207+Guyane!F207+Guadeloupe!F207</f>
        <v>0</v>
      </c>
      <c r="G207" s="5">
        <f>Mayotte!G207+'La Réunion'!G207+Martinique!G207+Guyane!G207+Guadeloupe!G207</f>
        <v>0</v>
      </c>
      <c r="H207" s="5">
        <f>Mayotte!H207+'La Réunion'!H207+Martinique!H207+Guyane!H207+Guadeloupe!H207</f>
        <v>0</v>
      </c>
      <c r="I207" s="5">
        <f>Mayotte!I207+'La Réunion'!I207+Martinique!I207+Guyane!I207+Guadeloupe!I207</f>
        <v>0</v>
      </c>
      <c r="J207" s="5">
        <f>SUM(B207:I207)</f>
        <v>-17.625942430952531</v>
      </c>
    </row>
    <row r="208" spans="1:10" x14ac:dyDescent="0.25">
      <c r="A208" s="4" t="s">
        <v>18</v>
      </c>
      <c r="B208" s="5">
        <f>Mayotte!B208+'La Réunion'!B208+Martinique!B208+Guyane!B208+Guadeloupe!B208</f>
        <v>0</v>
      </c>
      <c r="C208" s="5">
        <f>Mayotte!C208+'La Réunion'!C208+Martinique!C208+Guyane!C208+Guadeloupe!C208</f>
        <v>0</v>
      </c>
      <c r="D208" s="5">
        <f>Mayotte!D208+'La Réunion'!D208+Martinique!D208+Guyane!D208+Guadeloupe!D208</f>
        <v>-381.76713378316765</v>
      </c>
      <c r="E208" s="5">
        <f>Mayotte!E208+'La Réunion'!E208+Martinique!E208+Guyane!E208+Guadeloupe!E208</f>
        <v>0</v>
      </c>
      <c r="F208" s="5">
        <f>Mayotte!F208+'La Réunion'!F208+Martinique!F208+Guyane!F208+Guadeloupe!F208</f>
        <v>0</v>
      </c>
      <c r="G208" s="5">
        <f>Mayotte!G208+'La Réunion'!G208+Martinique!G208+Guyane!G208+Guadeloupe!G208</f>
        <v>0</v>
      </c>
      <c r="H208" s="5">
        <f>Mayotte!H208+'La Réunion'!H208+Martinique!H208+Guyane!H208+Guadeloupe!H208</f>
        <v>0</v>
      </c>
      <c r="I208" s="5">
        <f>Mayotte!I208+'La Réunion'!I208+Martinique!I208+Guyane!I208+Guadeloupe!I208</f>
        <v>0</v>
      </c>
      <c r="J208" s="5">
        <f>SUM(B208:I208)</f>
        <v>-381.76713378316765</v>
      </c>
    </row>
    <row r="209" spans="1:10" x14ac:dyDescent="0.25">
      <c r="A209" s="4" t="s">
        <v>23</v>
      </c>
      <c r="B209" s="5">
        <f>Mayotte!B209+'La Réunion'!B209+Martinique!B209+Guyane!B209+Guadeloupe!B209</f>
        <v>-7.6651030699999954</v>
      </c>
      <c r="C209" s="5">
        <f>Mayotte!C209+'La Réunion'!C209+Martinique!C209+Guyane!C209+Guadeloupe!C209</f>
        <v>15.224820000000001</v>
      </c>
      <c r="D209" s="5">
        <f>Mayotte!D209+'La Réunion'!D209+Martinique!D209+Guyane!D209+Guadeloupe!D209</f>
        <v>-6.170523949848139</v>
      </c>
      <c r="E209" s="5">
        <f>Mayotte!E209+'La Réunion'!E209+Martinique!E209+Guyane!E209+Guadeloupe!E209</f>
        <v>0</v>
      </c>
      <c r="F209" s="5">
        <f>Mayotte!F209+'La Réunion'!F209+Martinique!F209+Guyane!F209+Guadeloupe!F209</f>
        <v>0</v>
      </c>
      <c r="G209" s="5">
        <f>Mayotte!G209+'La Réunion'!G209+Martinique!G209+Guyane!G209+Guadeloupe!G209</f>
        <v>0</v>
      </c>
      <c r="H209" s="5">
        <f>Mayotte!H209+'La Réunion'!H209+Martinique!H209+Guyane!H209+Guadeloupe!H209</f>
        <v>0</v>
      </c>
      <c r="I209" s="5">
        <f>Mayotte!I209+'La Réunion'!I209+Martinique!I209+Guyane!I209+Guadeloupe!I209</f>
        <v>0</v>
      </c>
      <c r="J209" s="5">
        <f>SUM(B209:I209)</f>
        <v>1.3891929801518668</v>
      </c>
    </row>
    <row r="210" spans="1:10" x14ac:dyDescent="0.25">
      <c r="A210" s="6" t="s">
        <v>24</v>
      </c>
      <c r="B210" s="7">
        <f t="shared" ref="B210:J210" si="37">B201+B205+B206+B207+B208+B209</f>
        <v>589.5</v>
      </c>
      <c r="C210" s="7">
        <f t="shared" si="37"/>
        <v>502.62342000000007</v>
      </c>
      <c r="D210" s="7">
        <f t="shared" si="37"/>
        <v>1487.4363998360316</v>
      </c>
      <c r="E210" s="7">
        <f t="shared" si="37"/>
        <v>0</v>
      </c>
      <c r="F210" s="7">
        <f t="shared" si="37"/>
        <v>138.42553740326741</v>
      </c>
      <c r="G210" s="7">
        <f t="shared" si="37"/>
        <v>301.72087524162816</v>
      </c>
      <c r="H210" s="7">
        <f t="shared" si="37"/>
        <v>0</v>
      </c>
      <c r="I210" s="7">
        <f t="shared" si="37"/>
        <v>0</v>
      </c>
      <c r="J210" s="7">
        <f t="shared" si="37"/>
        <v>3019.7062324809276</v>
      </c>
    </row>
    <row r="211" spans="1:10" x14ac:dyDescent="0.25">
      <c r="A211" s="4" t="s">
        <v>3</v>
      </c>
      <c r="B211" s="5">
        <f>Mayotte!B211+'La Réunion'!B211+Martinique!B211+Guyane!B211+Guadeloupe!B211</f>
        <v>0</v>
      </c>
      <c r="C211" s="5">
        <f>Mayotte!C211+'La Réunion'!C211+Martinique!C211+Guyane!C211+Guadeloupe!C211</f>
        <v>0</v>
      </c>
      <c r="D211" s="5">
        <f>Mayotte!D211+'La Réunion'!D211+Martinique!D211+Guyane!D211+Guadeloupe!D211</f>
        <v>-1.0388209233887409</v>
      </c>
      <c r="E211" s="5">
        <f>Mayotte!E211+'La Réunion'!E211+Martinique!E211+Guyane!E211+Guadeloupe!E211</f>
        <v>0</v>
      </c>
      <c r="F211" s="5">
        <f>Mayotte!F211+'La Réunion'!F211+Martinique!F211+Guyane!F211+Guadeloupe!F211</f>
        <v>0</v>
      </c>
      <c r="G211" s="5">
        <f>Mayotte!G211+'La Réunion'!G211+Martinique!G211+Guyane!G211+Guadeloupe!G211</f>
        <v>0</v>
      </c>
      <c r="H211" s="5">
        <f>Mayotte!H211+'La Réunion'!H211+Martinique!H211+Guyane!H211+Guadeloupe!H211</f>
        <v>-33.336395436984077</v>
      </c>
      <c r="I211" s="5">
        <f>Mayotte!I211+'La Réunion'!I211+Martinique!I211+Guyane!I211+Guadeloupe!I211</f>
        <v>0</v>
      </c>
      <c r="J211" s="5">
        <f t="shared" ref="J211:J216" si="38">SUM(B211:I211)</f>
        <v>-34.375216360372818</v>
      </c>
    </row>
    <row r="212" spans="1:10" x14ac:dyDescent="0.25">
      <c r="A212" s="4" t="s">
        <v>41</v>
      </c>
      <c r="B212" s="5">
        <f>Mayotte!B212+'La Réunion'!B212+Martinique!B212+Guyane!B212+Guadeloupe!B212</f>
        <v>589.5</v>
      </c>
      <c r="C212" s="5">
        <f>Mayotte!C212+'La Réunion'!C212+Martinique!C212+Guyane!C212+Guadeloupe!C212</f>
        <v>0</v>
      </c>
      <c r="D212" s="5">
        <f>Mayotte!D212+'La Réunion'!D212+Martinique!D212+Guyane!D212+Guadeloupe!D212</f>
        <v>640.31987856902083</v>
      </c>
      <c r="E212" s="5">
        <f>Mayotte!E212+'La Réunion'!E212+Martinique!E212+Guyane!E212+Guadeloupe!E212</f>
        <v>0</v>
      </c>
      <c r="F212" s="5">
        <f>Mayotte!F212+'La Réunion'!F212+Martinique!F212+Guyane!F212+Guadeloupe!F212</f>
        <v>138.42553740326741</v>
      </c>
      <c r="G212" s="5">
        <f>Mayotte!G212+'La Réunion'!G212+Martinique!G212+Guyane!G212+Guadeloupe!G212</f>
        <v>230.11373514690158</v>
      </c>
      <c r="H212" s="5">
        <f>Mayotte!H212+'La Réunion'!H212+Martinique!H212+Guyane!H212+Guadeloupe!H212</f>
        <v>-589.80303740326747</v>
      </c>
      <c r="I212" s="5">
        <f>Mayotte!I212+'La Réunion'!I212+Martinique!I212+Guyane!I212+Guadeloupe!I212</f>
        <v>-54.026727429062788</v>
      </c>
      <c r="J212" s="5">
        <f t="shared" si="38"/>
        <v>954.52938628685956</v>
      </c>
    </row>
    <row r="213" spans="1:10" x14ac:dyDescent="0.25">
      <c r="A213" s="4" t="s">
        <v>25</v>
      </c>
      <c r="B213" s="5">
        <f>Mayotte!B213+'La Réunion'!B213+Martinique!B213+Guyane!B213+Guadeloupe!B213</f>
        <v>0</v>
      </c>
      <c r="C213" s="5">
        <f>Mayotte!C213+'La Réunion'!C213+Martinique!C213+Guyane!C213+Guadeloupe!C213</f>
        <v>531.94908000000009</v>
      </c>
      <c r="D213" s="5">
        <f>Mayotte!D213+'La Réunion'!D213+Martinique!D213+Guyane!D213+Guadeloupe!D213</f>
        <v>-474.84235000000001</v>
      </c>
      <c r="E213" s="5">
        <f>Mayotte!E213+'La Réunion'!E213+Martinique!E213+Guyane!E213+Guadeloupe!E213</f>
        <v>0</v>
      </c>
      <c r="F213" s="5">
        <f>Mayotte!F213+'La Réunion'!F213+Martinique!F213+Guyane!F213+Guadeloupe!F213</f>
        <v>0</v>
      </c>
      <c r="G213" s="5">
        <f>Mayotte!G213+'La Réunion'!G213+Martinique!G213+Guyane!G213+Guadeloupe!G213</f>
        <v>0</v>
      </c>
      <c r="H213" s="5">
        <f>Mayotte!H213+'La Réunion'!H213+Martinique!H213+Guyane!H213+Guadeloupe!H213</f>
        <v>0</v>
      </c>
      <c r="I213" s="5">
        <f>Mayotte!I213+'La Réunion'!I213+Martinique!I213+Guyane!I213+Guadeloupe!I213</f>
        <v>0</v>
      </c>
      <c r="J213" s="5">
        <f t="shared" si="38"/>
        <v>57.106730000000084</v>
      </c>
    </row>
    <row r="214" spans="1:10" x14ac:dyDescent="0.25">
      <c r="A214" s="4" t="s">
        <v>26</v>
      </c>
      <c r="B214" s="5">
        <f>Mayotte!B214+'La Réunion'!B214+Martinique!B214+Guyane!B214+Guadeloupe!B214</f>
        <v>0</v>
      </c>
      <c r="C214" s="5">
        <f>Mayotte!C214+'La Réunion'!C214+Martinique!C214+Guyane!C214+Guadeloupe!C214</f>
        <v>-29.5075</v>
      </c>
      <c r="D214" s="5">
        <f>Mayotte!D214+'La Réunion'!D214+Martinique!D214+Guyane!D214+Guadeloupe!D214</f>
        <v>29.5075</v>
      </c>
      <c r="E214" s="5">
        <f>Mayotte!E214+'La Réunion'!E214+Martinique!E214+Guyane!E214+Guadeloupe!E214</f>
        <v>0</v>
      </c>
      <c r="F214" s="5">
        <f>Mayotte!F214+'La Réunion'!F214+Martinique!F214+Guyane!F214+Guadeloupe!F214</f>
        <v>0</v>
      </c>
      <c r="G214" s="5">
        <f>Mayotte!G214+'La Réunion'!G214+Martinique!G214+Guyane!G214+Guadeloupe!G214</f>
        <v>0</v>
      </c>
      <c r="H214" s="5">
        <f>Mayotte!H214+'La Réunion'!H214+Martinique!H214+Guyane!H214+Guadeloupe!H214</f>
        <v>0</v>
      </c>
      <c r="I214" s="5">
        <f>Mayotte!I214+'La Réunion'!I214+Martinique!I214+Guyane!I214+Guadeloupe!I214</f>
        <v>0</v>
      </c>
      <c r="J214" s="5">
        <f t="shared" si="38"/>
        <v>0</v>
      </c>
    </row>
    <row r="215" spans="1:10" x14ac:dyDescent="0.25">
      <c r="A215" s="4" t="s">
        <v>13</v>
      </c>
      <c r="B215" s="5">
        <f>Mayotte!B215+'La Réunion'!B215+Martinique!B215+Guyane!B215+Guadeloupe!B215</f>
        <v>0</v>
      </c>
      <c r="C215" s="5">
        <f>Mayotte!C215+'La Réunion'!C215+Martinique!C215+Guyane!C215+Guadeloupe!C215</f>
        <v>0</v>
      </c>
      <c r="D215" s="5">
        <f>Mayotte!D215+'La Réunion'!D215+Martinique!D215+Guyane!D215+Guadeloupe!D215</f>
        <v>0</v>
      </c>
      <c r="E215" s="5">
        <f>Mayotte!E215+'La Réunion'!E215+Martinique!E215+Guyane!E215+Guadeloupe!E215</f>
        <v>0</v>
      </c>
      <c r="F215" s="5">
        <f>Mayotte!F215+'La Réunion'!F215+Martinique!F215+Guyane!F215+Guadeloupe!F215</f>
        <v>0</v>
      </c>
      <c r="G215" s="5">
        <f>Mayotte!G215+'La Réunion'!G215+Martinique!G215+Guyane!G215+Guadeloupe!G215</f>
        <v>0</v>
      </c>
      <c r="H215" s="5">
        <f>Mayotte!H215+'La Réunion'!H215+Martinique!H215+Guyane!H215+Guadeloupe!H215</f>
        <v>5.9648438521067586</v>
      </c>
      <c r="I215" s="5">
        <f>Mayotte!I215+'La Réunion'!I215+Martinique!I215+Guyane!I215+Guadeloupe!I215</f>
        <v>0</v>
      </c>
      <c r="J215" s="5">
        <f t="shared" si="38"/>
        <v>5.9648438521067586</v>
      </c>
    </row>
    <row r="216" spans="1:10" x14ac:dyDescent="0.25">
      <c r="A216" s="4" t="s">
        <v>14</v>
      </c>
      <c r="B216" s="5">
        <f>Mayotte!B216+'La Réunion'!B216+Martinique!B216+Guyane!B216+Guadeloupe!B216</f>
        <v>0</v>
      </c>
      <c r="C216" s="5">
        <f>Mayotte!C216+'La Réunion'!C216+Martinique!C216+Guyane!C216+Guadeloupe!C216</f>
        <v>0</v>
      </c>
      <c r="D216" s="5">
        <f>Mayotte!D216+'La Réunion'!D216+Martinique!D216+Guyane!D216+Guadeloupe!D216</f>
        <v>0</v>
      </c>
      <c r="E216" s="5">
        <f>Mayotte!E216+'La Réunion'!E216+Martinique!E216+Guyane!E216+Guadeloupe!E216</f>
        <v>0</v>
      </c>
      <c r="F216" s="5">
        <f>Mayotte!F216+'La Réunion'!F216+Martinique!F216+Guyane!F216+Guadeloupe!F216</f>
        <v>0</v>
      </c>
      <c r="G216" s="5">
        <f>Mayotte!G216+'La Réunion'!G216+Martinique!G216+Guyane!G216+Guadeloupe!G216</f>
        <v>0</v>
      </c>
      <c r="H216" s="5">
        <f>Mayotte!H216+'La Réunion'!H216+Martinique!H216+Guyane!H216+Guadeloupe!H216</f>
        <v>65.116345226482494</v>
      </c>
      <c r="I216" s="5">
        <f>Mayotte!I216+'La Réunion'!I216+Martinique!I216+Guyane!I216+Guadeloupe!I216</f>
        <v>4.5415487933964167</v>
      </c>
      <c r="J216" s="5">
        <f t="shared" si="38"/>
        <v>69.65789401987891</v>
      </c>
    </row>
    <row r="217" spans="1:10" x14ac:dyDescent="0.25">
      <c r="A217" s="6" t="s">
        <v>4</v>
      </c>
      <c r="B217" s="7">
        <f>B211+B212+B213+B214+B215+B216</f>
        <v>589.5</v>
      </c>
      <c r="C217" s="7">
        <f t="shared" ref="C217:J217" si="39">C211+C212+C213+C214+C215+C216</f>
        <v>502.4415800000001</v>
      </c>
      <c r="D217" s="7">
        <f t="shared" si="39"/>
        <v>193.94620764563211</v>
      </c>
      <c r="E217" s="7">
        <f t="shared" si="39"/>
        <v>0</v>
      </c>
      <c r="F217" s="7">
        <f t="shared" si="39"/>
        <v>138.42553740326741</v>
      </c>
      <c r="G217" s="7">
        <f t="shared" si="39"/>
        <v>230.11373514690158</v>
      </c>
      <c r="H217" s="7">
        <f t="shared" si="39"/>
        <v>-552.0582437616622</v>
      </c>
      <c r="I217" s="7">
        <f t="shared" si="39"/>
        <v>-49.485178635666372</v>
      </c>
      <c r="J217" s="7">
        <f t="shared" si="39"/>
        <v>1052.8836377984726</v>
      </c>
    </row>
    <row r="218" spans="1:10" x14ac:dyDescent="0.25">
      <c r="A218" s="4" t="s">
        <v>5</v>
      </c>
      <c r="B218" s="5">
        <f>Mayotte!B218+'La Réunion'!B218+Martinique!B218+Guyane!B218+Guadeloupe!B218</f>
        <v>0</v>
      </c>
      <c r="C218" s="5">
        <f>Mayotte!C218+'La Réunion'!C218+Martinique!C218+Guyane!C218+Guadeloupe!C218</f>
        <v>0</v>
      </c>
      <c r="D218" s="5">
        <f>Mayotte!D218+'La Réunion'!D218+Martinique!D218+Guyane!D218+Guadeloupe!D218</f>
        <v>84.557373326590493</v>
      </c>
      <c r="E218" s="5">
        <f>Mayotte!E218+'La Réunion'!E218+Martinique!E218+Guyane!E218+Guadeloupe!E218</f>
        <v>0</v>
      </c>
      <c r="F218" s="5">
        <f>Mayotte!F218+'La Réunion'!F218+Martinique!F218+Guyane!F218+Guadeloupe!F218</f>
        <v>0</v>
      </c>
      <c r="G218" s="5">
        <f>Mayotte!G218+'La Réunion'!G218+Martinique!G218+Guyane!G218+Guadeloupe!G218</f>
        <v>10.851190321582116</v>
      </c>
      <c r="H218" s="5">
        <f>Mayotte!H218+'La Réunion'!H218+Martinique!H218+Guyane!H218+Guadeloupe!H218</f>
        <v>52.783929056363846</v>
      </c>
      <c r="I218" s="5">
        <f>Mayotte!I218+'La Réunion'!I218+Martinique!I218+Guyane!I218+Guadeloupe!I218</f>
        <v>49.485178635666358</v>
      </c>
      <c r="J218" s="5">
        <f>SUM(B218:I218)</f>
        <v>197.67767134020281</v>
      </c>
    </row>
    <row r="219" spans="1:10" x14ac:dyDescent="0.25">
      <c r="A219" s="4" t="s">
        <v>6</v>
      </c>
      <c r="B219" s="5">
        <f>Mayotte!B219+'La Réunion'!B219+Martinique!B219+Guyane!B219+Guadeloupe!B219</f>
        <v>0</v>
      </c>
      <c r="C219" s="5">
        <f>Mayotte!C219+'La Réunion'!C219+Martinique!C219+Guyane!C219+Guadeloupe!C219</f>
        <v>0</v>
      </c>
      <c r="D219" s="5">
        <f>Mayotte!D219+'La Réunion'!D219+Martinique!D219+Guyane!D219+Guadeloupe!D219</f>
        <v>1030.5202739930303</v>
      </c>
      <c r="E219" s="5">
        <f>Mayotte!E219+'La Réunion'!E219+Martinique!E219+Guyane!E219+Guadeloupe!E219</f>
        <v>0</v>
      </c>
      <c r="F219" s="5">
        <f>Mayotte!F219+'La Réunion'!F219+Martinique!F219+Guyane!F219+Guadeloupe!F219</f>
        <v>0</v>
      </c>
      <c r="G219" s="5">
        <f>Mayotte!G219+'La Réunion'!G219+Martinique!G219+Guyane!G219+Guadeloupe!G219</f>
        <v>0</v>
      </c>
      <c r="H219" s="5">
        <f>Mayotte!H219+'La Réunion'!H219+Martinique!H219+Guyane!H219+Guadeloupe!H219</f>
        <v>0</v>
      </c>
      <c r="I219" s="5">
        <f>Mayotte!I219+'La Réunion'!I219+Martinique!I219+Guyane!I219+Guadeloupe!I219</f>
        <v>0</v>
      </c>
      <c r="J219" s="5">
        <f>SUM(B219:I219)</f>
        <v>1030.5202739930303</v>
      </c>
    </row>
    <row r="220" spans="1:10" x14ac:dyDescent="0.25">
      <c r="A220" s="4" t="s">
        <v>7</v>
      </c>
      <c r="B220" s="5">
        <f>Mayotte!B220+'La Réunion'!B220+Martinique!B220+Guyane!B220+Guadeloupe!B220</f>
        <v>0</v>
      </c>
      <c r="C220" s="5">
        <f>Mayotte!C220+'La Réunion'!C220+Martinique!C220+Guyane!C220+Guadeloupe!C220</f>
        <v>0</v>
      </c>
      <c r="D220" s="5">
        <f>Mayotte!D220+'La Réunion'!D220+Martinique!D220+Guyane!D220+Guadeloupe!D220</f>
        <v>44.693703903093265</v>
      </c>
      <c r="E220" s="5">
        <f>Mayotte!E220+'La Réunion'!E220+Martinique!E220+Guyane!E220+Guadeloupe!E220</f>
        <v>0</v>
      </c>
      <c r="F220" s="5">
        <f>Mayotte!F220+'La Réunion'!F220+Martinique!F220+Guyane!F220+Guadeloupe!F220</f>
        <v>0</v>
      </c>
      <c r="G220" s="5">
        <f>Mayotte!G220+'La Réunion'!G220+Martinique!G220+Guyane!G220+Guadeloupe!G220</f>
        <v>56.163601669733445</v>
      </c>
      <c r="H220" s="5">
        <f>Mayotte!H220+'La Réunion'!H220+Martinique!H220+Guyane!H220+Guadeloupe!H220</f>
        <v>227.9552445395648</v>
      </c>
      <c r="I220" s="5">
        <f>Mayotte!I220+'La Réunion'!I220+Martinique!I220+Guyane!I220+Guadeloupe!I220</f>
        <v>0</v>
      </c>
      <c r="J220" s="5">
        <f>SUM(B220:I220)</f>
        <v>328.81255011239148</v>
      </c>
    </row>
    <row r="221" spans="1:10" x14ac:dyDescent="0.25">
      <c r="A221" s="4" t="s">
        <v>8</v>
      </c>
      <c r="B221" s="5">
        <f>Mayotte!B221+'La Réunion'!B221+Martinique!B221+Guyane!B221+Guadeloupe!B221</f>
        <v>0</v>
      </c>
      <c r="C221" s="5">
        <f>Mayotte!C221+'La Réunion'!C221+Martinique!C221+Guyane!C221+Guadeloupe!C221</f>
        <v>0</v>
      </c>
      <c r="D221" s="5">
        <f>Mayotte!D221+'La Réunion'!D221+Martinique!D221+Guyane!D221+Guadeloupe!D221</f>
        <v>30.086315529568413</v>
      </c>
      <c r="E221" s="5">
        <f>Mayotte!E221+'La Réunion'!E221+Martinique!E221+Guyane!E221+Guadeloupe!E221</f>
        <v>0</v>
      </c>
      <c r="F221" s="5">
        <f>Mayotte!F221+'La Réunion'!F221+Martinique!F221+Guyane!F221+Guadeloupe!F221</f>
        <v>0</v>
      </c>
      <c r="G221" s="5">
        <f>Mayotte!G221+'La Réunion'!G221+Martinique!G221+Guyane!G221+Guadeloupe!G221</f>
        <v>0.11437125560361133</v>
      </c>
      <c r="H221" s="5">
        <f>Mayotte!H221+'La Réunion'!H221+Martinique!H221+Guyane!H221+Guadeloupe!H221</f>
        <v>268.20730033885729</v>
      </c>
      <c r="I221" s="5">
        <f>Mayotte!I221+'La Réunion'!I221+Martinique!I221+Guyane!I221+Guadeloupe!I221</f>
        <v>0</v>
      </c>
      <c r="J221" s="5">
        <f>SUM(B221:I221)</f>
        <v>298.40798712402932</v>
      </c>
    </row>
    <row r="222" spans="1:10" x14ac:dyDescent="0.25">
      <c r="A222" s="4" t="s">
        <v>9</v>
      </c>
      <c r="B222" s="5">
        <f>Mayotte!B222+'La Réunion'!B222+Martinique!B222+Guyane!B222+Guadeloupe!B222</f>
        <v>0</v>
      </c>
      <c r="C222" s="5">
        <f>Mayotte!C222+'La Réunion'!C222+Martinique!C222+Guyane!C222+Guadeloupe!C222</f>
        <v>0</v>
      </c>
      <c r="D222" s="5">
        <f>Mayotte!D222+'La Réunion'!D222+Martinique!D222+Guyane!D222+Guadeloupe!D222</f>
        <v>49.174725438117299</v>
      </c>
      <c r="E222" s="5">
        <f>Mayotte!E222+'La Réunion'!E222+Martinique!E222+Guyane!E222+Guadeloupe!E222</f>
        <v>0</v>
      </c>
      <c r="F222" s="5">
        <f>Mayotte!F222+'La Réunion'!F222+Martinique!F222+Guyane!F222+Guadeloupe!F222</f>
        <v>0</v>
      </c>
      <c r="G222" s="5">
        <f>Mayotte!G222+'La Réunion'!G222+Martinique!G222+Guyane!G222+Guadeloupe!G222</f>
        <v>4.4779768478073949</v>
      </c>
      <c r="H222" s="5">
        <f>Mayotte!H222+'La Réunion'!H222+Martinique!H222+Guyane!H222+Guadeloupe!H222</f>
        <v>3.1117698268763272</v>
      </c>
      <c r="I222" s="5">
        <f>Mayotte!I222+'La Réunion'!I222+Martinique!I222+Guyane!I222+Guadeloupe!I222</f>
        <v>0</v>
      </c>
      <c r="J222" s="5">
        <f>SUM(B222:I222)</f>
        <v>56.764472112801023</v>
      </c>
    </row>
    <row r="223" spans="1:10" x14ac:dyDescent="0.25">
      <c r="A223" s="9" t="s">
        <v>10</v>
      </c>
      <c r="B223" s="10">
        <f>B218+B219+B220+B221+B222</f>
        <v>0</v>
      </c>
      <c r="C223" s="10">
        <f t="shared" ref="C223:J223" si="40">C218+C219+C220+C221+C222</f>
        <v>0</v>
      </c>
      <c r="D223" s="10">
        <f t="shared" si="40"/>
        <v>1239.0323921903998</v>
      </c>
      <c r="E223" s="10">
        <f t="shared" si="40"/>
        <v>0</v>
      </c>
      <c r="F223" s="10">
        <f t="shared" si="40"/>
        <v>0</v>
      </c>
      <c r="G223" s="10">
        <f t="shared" si="40"/>
        <v>71.607140094726574</v>
      </c>
      <c r="H223" s="10">
        <f t="shared" si="40"/>
        <v>552.0582437616622</v>
      </c>
      <c r="I223" s="10">
        <f t="shared" si="40"/>
        <v>49.485178635666358</v>
      </c>
      <c r="J223" s="10">
        <f t="shared" si="40"/>
        <v>1912.1829546824549</v>
      </c>
    </row>
    <row r="224" spans="1:10" x14ac:dyDescent="0.25">
      <c r="A224" s="9" t="s">
        <v>11</v>
      </c>
      <c r="B224" s="10">
        <f>Mayotte!B224+'La Réunion'!B224+Martinique!B224+Guyane!B224+Guadeloupe!B224</f>
        <v>0</v>
      </c>
      <c r="C224" s="10">
        <f>Mayotte!C224+'La Réunion'!C224+Martinique!C224+Guyane!C224+Guadeloupe!C224</f>
        <v>0</v>
      </c>
      <c r="D224" s="10">
        <f>Mayotte!D224+'La Réunion'!D224+Martinique!D224+Guyane!D224+Guadeloupe!D224</f>
        <v>54.457799999999999</v>
      </c>
      <c r="E224" s="10">
        <f>Mayotte!E224+'La Réunion'!E224+Martinique!E224+Guyane!E224+Guadeloupe!E224</f>
        <v>0</v>
      </c>
      <c r="F224" s="10">
        <f>Mayotte!F224+'La Réunion'!F224+Martinique!F224+Guyane!F224+Guadeloupe!F224</f>
        <v>0</v>
      </c>
      <c r="G224" s="10">
        <f>Mayotte!G224+'La Réunion'!G224+Martinique!G224+Guyane!G224+Guadeloupe!G224</f>
        <v>0</v>
      </c>
      <c r="H224" s="10">
        <f>Mayotte!H224+'La Réunion'!H224+Martinique!H224+Guyane!H224+Guadeloupe!H224</f>
        <v>0</v>
      </c>
      <c r="I224" s="10">
        <f>Mayotte!I224+'La Réunion'!I224+Martinique!I224+Guyane!I224+Guadeloupe!I224</f>
        <v>0</v>
      </c>
      <c r="J224" s="10">
        <f>SUM(B224:I224)</f>
        <v>54.457799999999999</v>
      </c>
    </row>
    <row r="225" spans="1:10" x14ac:dyDescent="0.25">
      <c r="A225" s="6" t="s">
        <v>12</v>
      </c>
      <c r="B225" s="7">
        <f>B223+B224</f>
        <v>0</v>
      </c>
      <c r="C225" s="7">
        <f t="shared" ref="C225:J225" si="41">C223+C224</f>
        <v>0</v>
      </c>
      <c r="D225" s="7">
        <f t="shared" si="41"/>
        <v>1293.4901921903997</v>
      </c>
      <c r="E225" s="7">
        <f t="shared" si="41"/>
        <v>0</v>
      </c>
      <c r="F225" s="7">
        <f t="shared" si="41"/>
        <v>0</v>
      </c>
      <c r="G225" s="7">
        <f t="shared" si="41"/>
        <v>71.607140094726574</v>
      </c>
      <c r="H225" s="7">
        <f t="shared" si="41"/>
        <v>552.0582437616622</v>
      </c>
      <c r="I225" s="7">
        <f t="shared" si="41"/>
        <v>49.485178635666358</v>
      </c>
      <c r="J225" s="7">
        <f t="shared" si="41"/>
        <v>1966.6407546824548</v>
      </c>
    </row>
    <row r="226" spans="1:10" x14ac:dyDescent="0.25">
      <c r="A226" s="4" t="s">
        <v>39</v>
      </c>
      <c r="B226" s="4"/>
      <c r="C226" s="4"/>
      <c r="D226" s="4"/>
      <c r="E226" s="4"/>
      <c r="F226" s="4"/>
      <c r="G226" s="4"/>
      <c r="H226" s="4"/>
      <c r="I226" s="4"/>
      <c r="J226" s="4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Mayotte</vt:lpstr>
      <vt:lpstr>La Réunion</vt:lpstr>
      <vt:lpstr>Martinique</vt:lpstr>
      <vt:lpstr>Guyane</vt:lpstr>
      <vt:lpstr>Guadeloupe</vt:lpstr>
      <vt:lpstr>TOUS DROM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physiques des DROM, toutes énergies confondues, données réelles</dc:title>
  <dc:subject>Bilan énergétique</dc:subject>
  <dc:creator>SDES</dc:creator>
  <cp:keywords>énergie, bilan, consommation d'énergie, production d'énergie</cp:keywords>
  <cp:lastModifiedBy>RUFFIN Vladimir</cp:lastModifiedBy>
  <dcterms:created xsi:type="dcterms:W3CDTF">2019-10-28T15:25:05Z</dcterms:created>
  <dcterms:modified xsi:type="dcterms:W3CDTF">2021-04-30T13:31:09Z</dcterms:modified>
</cp:coreProperties>
</file>