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Transports\TRM (Tranport Routier de Marchandise)\TRM 2022\"/>
    </mc:Choice>
  </mc:AlternateContent>
  <bookViews>
    <workbookView xWindow="0" yWindow="0" windowWidth="25200" windowHeight="11850" tabRatio="500"/>
  </bookViews>
  <sheets>
    <sheet name="Sommaire" sheetId="1" r:id="rId1"/>
    <sheet name="5_1" sheetId="2" r:id="rId2"/>
    <sheet name="5_2" sheetId="3" r:id="rId3"/>
    <sheet name="5_3" sheetId="5" r:id="rId4"/>
    <sheet name="5_4a" sheetId="6" r:id="rId5"/>
    <sheet name="5_4b" sheetId="7" r:id="rId6"/>
    <sheet name="5_5a" sheetId="8" r:id="rId7"/>
    <sheet name="5_5b" sheetId="9" r:id="rId8"/>
    <sheet name="5_6" sheetId="10" r:id="rId9"/>
  </sheets>
  <definedNames>
    <definedName name="Excel_BuiltIn_Print_Area" localSheetId="6">#REF!</definedName>
    <definedName name="_xlnm.Print_Area" localSheetId="1">'5_1'!$A$1:$T$1</definedName>
    <definedName name="_xlnm.Print_Area" localSheetId="3">'5_3'!$A$1:$U$4</definedName>
    <definedName name="_xlnm.Print_Area" localSheetId="4">'5_4a'!$A$1:$O$32</definedName>
    <definedName name="_xlnm.Print_Area" localSheetId="7">'5_5b'!$A$1:$D$24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1" l="1"/>
  <c r="A9" i="1"/>
  <c r="A8" i="1"/>
  <c r="A7" i="1"/>
  <c r="A6" i="1"/>
  <c r="A5" i="1"/>
  <c r="A4" i="1"/>
  <c r="A3" i="1"/>
  <c r="O10" i="7" l="1"/>
  <c r="O13" i="7"/>
  <c r="AI20" i="2" l="1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T10" i="2"/>
  <c r="AI4" i="2"/>
  <c r="AH4" i="2"/>
  <c r="AG4" i="2"/>
  <c r="M4" i="9" l="1"/>
  <c r="M9" i="9"/>
  <c r="M16" i="9"/>
  <c r="I4" i="10"/>
  <c r="I8" i="10"/>
  <c r="I14" i="10"/>
  <c r="I18" i="10" l="1"/>
  <c r="K10" i="3"/>
  <c r="L10" i="3"/>
  <c r="K29" i="3"/>
  <c r="L29" i="3"/>
  <c r="H14" i="10" l="1"/>
  <c r="G14" i="10"/>
  <c r="F14" i="10"/>
  <c r="E14" i="10"/>
  <c r="D14" i="10"/>
  <c r="C14" i="10"/>
  <c r="B14" i="10"/>
  <c r="H8" i="10"/>
  <c r="G8" i="10"/>
  <c r="F8" i="10"/>
  <c r="E8" i="10"/>
  <c r="D8" i="10"/>
  <c r="C8" i="10"/>
  <c r="B8" i="10"/>
  <c r="H4" i="10"/>
  <c r="G4" i="10"/>
  <c r="F4" i="10"/>
  <c r="E4" i="10"/>
  <c r="D4" i="10"/>
  <c r="C4" i="10"/>
  <c r="B4" i="10"/>
  <c r="K20" i="9"/>
  <c r="J20" i="9"/>
  <c r="I20" i="9"/>
  <c r="H20" i="9"/>
  <c r="G20" i="9"/>
  <c r="F20" i="9"/>
  <c r="E20" i="9"/>
  <c r="D20" i="9"/>
  <c r="C20" i="9"/>
  <c r="B20" i="9"/>
  <c r="L16" i="9"/>
  <c r="K16" i="9"/>
  <c r="J16" i="9"/>
  <c r="I16" i="9"/>
  <c r="H16" i="9"/>
  <c r="G16" i="9"/>
  <c r="F16" i="9"/>
  <c r="E16" i="9"/>
  <c r="D16" i="9"/>
  <c r="C16" i="9"/>
  <c r="B16" i="9"/>
  <c r="L9" i="9"/>
  <c r="K9" i="9"/>
  <c r="J9" i="9"/>
  <c r="I9" i="9"/>
  <c r="H9" i="9"/>
  <c r="G9" i="9"/>
  <c r="F9" i="9"/>
  <c r="E9" i="9"/>
  <c r="D9" i="9"/>
  <c r="C9" i="9"/>
  <c r="B9" i="9"/>
  <c r="L4" i="9"/>
  <c r="K4" i="9"/>
  <c r="J4" i="9"/>
  <c r="I4" i="9"/>
  <c r="H4" i="9"/>
  <c r="G4" i="9"/>
  <c r="F4" i="9"/>
  <c r="E4" i="9"/>
  <c r="D4" i="9"/>
  <c r="C4" i="9"/>
  <c r="B4" i="9"/>
  <c r="N30" i="8"/>
  <c r="J30" i="8"/>
  <c r="G30" i="8"/>
  <c r="F30" i="8"/>
  <c r="E30" i="8"/>
  <c r="D30" i="8"/>
  <c r="C30" i="8"/>
  <c r="B30" i="8"/>
  <c r="N27" i="8"/>
  <c r="M13" i="8"/>
  <c r="Q12" i="8"/>
  <c r="P12" i="8"/>
  <c r="P11" i="8" s="1"/>
  <c r="P30" i="8" s="1"/>
  <c r="O12" i="8"/>
  <c r="N12" i="8"/>
  <c r="N11" i="8" s="1"/>
  <c r="M12" i="8"/>
  <c r="L12" i="8"/>
  <c r="L11" i="8" s="1"/>
  <c r="L30" i="8" s="1"/>
  <c r="K12" i="8"/>
  <c r="J12" i="8"/>
  <c r="J11" i="8" s="1"/>
  <c r="I12" i="8"/>
  <c r="H12" i="8"/>
  <c r="H11" i="8" s="1"/>
  <c r="H30" i="8" s="1"/>
  <c r="G12" i="8"/>
  <c r="Q11" i="8"/>
  <c r="Q30" i="8" s="1"/>
  <c r="O11" i="8"/>
  <c r="O30" i="8" s="1"/>
  <c r="M11" i="8"/>
  <c r="M30" i="8" s="1"/>
  <c r="K11" i="8"/>
  <c r="K30" i="8" s="1"/>
  <c r="I11" i="8"/>
  <c r="I30" i="8" s="1"/>
  <c r="Q9" i="8"/>
  <c r="P9" i="8"/>
  <c r="O9" i="8"/>
  <c r="N9" i="8"/>
  <c r="M9" i="8"/>
  <c r="L9" i="8"/>
  <c r="K9" i="8"/>
  <c r="J9" i="8"/>
  <c r="I9" i="8"/>
  <c r="H9" i="8"/>
  <c r="G9" i="8"/>
  <c r="E9" i="8"/>
  <c r="N13" i="7"/>
  <c r="M13" i="7"/>
  <c r="L13" i="7"/>
  <c r="K13" i="7"/>
  <c r="J13" i="7"/>
  <c r="I13" i="7"/>
  <c r="H13" i="7"/>
  <c r="F13" i="7"/>
  <c r="E13" i="7"/>
  <c r="D13" i="7"/>
  <c r="J31" i="6"/>
  <c r="J21" i="6"/>
  <c r="F21" i="6"/>
  <c r="B21" i="6"/>
  <c r="N10" i="6"/>
  <c r="I10" i="6"/>
  <c r="H10" i="6"/>
  <c r="J10" i="6" s="1"/>
  <c r="F10" i="6"/>
  <c r="B10" i="6"/>
  <c r="J29" i="3"/>
  <c r="I29" i="3"/>
  <c r="H23" i="3"/>
  <c r="H29" i="3" s="1"/>
  <c r="G23" i="3"/>
  <c r="G29" i="3" s="1"/>
  <c r="F23" i="3"/>
  <c r="F29" i="3" s="1"/>
  <c r="E23" i="3"/>
  <c r="E29" i="3" s="1"/>
  <c r="D23" i="3"/>
  <c r="D29" i="3" s="1"/>
  <c r="C23" i="3"/>
  <c r="C29" i="3" s="1"/>
  <c r="J10" i="3"/>
  <c r="I10" i="3"/>
  <c r="D10" i="3"/>
  <c r="B9" i="3"/>
  <c r="B4" i="3" s="1"/>
  <c r="B10" i="3" s="1"/>
  <c r="H4" i="3"/>
  <c r="H10" i="3" s="1"/>
  <c r="G4" i="3"/>
  <c r="G10" i="3" s="1"/>
  <c r="F4" i="3"/>
  <c r="F10" i="3" s="1"/>
  <c r="E4" i="3"/>
  <c r="E10" i="3" s="1"/>
  <c r="D4" i="3"/>
  <c r="C4" i="3"/>
  <c r="C10" i="3" s="1"/>
  <c r="G18" i="10" l="1"/>
  <c r="E18" i="10"/>
  <c r="F18" i="10"/>
  <c r="H18" i="10"/>
</calcChain>
</file>

<file path=xl/sharedStrings.xml><?xml version="1.0" encoding="utf-8"?>
<sst xmlns="http://schemas.openxmlformats.org/spreadsheetml/2006/main" count="417" uniqueCount="158">
  <si>
    <t>Source</t>
  </si>
  <si>
    <t>Insee – enquête emploi, calculs SDES</t>
  </si>
  <si>
    <t>OPTL</t>
  </si>
  <si>
    <t>DSCR</t>
  </si>
  <si>
    <t>DGITM/DST</t>
  </si>
  <si>
    <t>CNPE</t>
  </si>
  <si>
    <t>DGEFP</t>
  </si>
  <si>
    <t>Annexe 5.1  Répartition des actifs selon le diplôme</t>
  </si>
  <si>
    <t>en %</t>
  </si>
  <si>
    <t>ea*</t>
  </si>
  <si>
    <t>ec*</t>
  </si>
  <si>
    <t>BEPC &amp; sans diplôme</t>
  </si>
  <si>
    <t>CAP &amp; BEP</t>
  </si>
  <si>
    <t>Bac &amp; Bac +</t>
  </si>
  <si>
    <t>Total</t>
  </si>
  <si>
    <t xml:space="preserve"> BEPC &amp; sans diplôme</t>
  </si>
  <si>
    <t>Source : Insee – enquête emploi, calculs SDES</t>
  </si>
  <si>
    <t>Contrats de professionnalisation</t>
  </si>
  <si>
    <t>Marchandises</t>
  </si>
  <si>
    <t>Conduite</t>
  </si>
  <si>
    <t>Exploitation - gestion</t>
  </si>
  <si>
    <t>Manutention magasinage</t>
  </si>
  <si>
    <t>Maintenance</t>
  </si>
  <si>
    <t>Autres</t>
  </si>
  <si>
    <t>Part de la conduite dans le total</t>
  </si>
  <si>
    <t>Source : OPTL</t>
  </si>
  <si>
    <t>Entrées en contrat de professionnalisation selon le secteur d’activité de l’employeur</t>
  </si>
  <si>
    <t>Tous secteurs</t>
  </si>
  <si>
    <t>Transports et entreposage</t>
  </si>
  <si>
    <r>
      <rPr>
        <b/>
        <sz val="8"/>
        <rFont val="Arial"/>
      </rPr>
      <t>Champ :</t>
    </r>
    <r>
      <rPr>
        <sz val="8"/>
        <rFont val="Arial"/>
      </rPr>
      <t xml:space="preserve"> France entière.</t>
    </r>
  </si>
  <si>
    <t>Source : Dares, base de données issue du système Extrapro de gestion informatisée des contrats de professionnalisation</t>
  </si>
  <si>
    <t>Annexe 5_2 : nombre de diplômes ou titres délivrés dans la branche par la voie de l'apprentissage</t>
  </si>
  <si>
    <t>Contrats d'apprentissage - diplômes ou titres délivrés</t>
  </si>
  <si>
    <t>nd</t>
  </si>
  <si>
    <t>Direction encadrement</t>
  </si>
  <si>
    <t>nd : non disponible</t>
  </si>
  <si>
    <t>Contrats d'apprentissage encadrés par l'AFT et Promotrans</t>
  </si>
  <si>
    <t>Permis poids lourds (C + EC)</t>
  </si>
  <si>
    <t>dont hommes</t>
  </si>
  <si>
    <t>dont femmes</t>
  </si>
  <si>
    <t>FIMO</t>
  </si>
  <si>
    <t>FCOS / FCO</t>
  </si>
  <si>
    <t>dont FCO</t>
  </si>
  <si>
    <t>Nombre d'attestations délivrées</t>
  </si>
  <si>
    <t>Année</t>
  </si>
  <si>
    <t xml:space="preserve">Nombre de stagiaires FIMO </t>
  </si>
  <si>
    <t xml:space="preserve"> à la suite d'une formation
(FIMO ou autre)</t>
  </si>
  <si>
    <t>au titre du TP</t>
  </si>
  <si>
    <t>au titre des CAP-BEP</t>
  </si>
  <si>
    <t>Nombre de stagiaires FCOS</t>
  </si>
  <si>
    <t>en centre</t>
  </si>
  <si>
    <t>moniteur d'entreprise</t>
  </si>
  <si>
    <t>Nombre de stagiaires FCO</t>
  </si>
  <si>
    <t>nc</t>
  </si>
  <si>
    <t>Source : DGITM/DST</t>
  </si>
  <si>
    <t>Transport routier de marchandises pour compte d'autrui</t>
  </si>
  <si>
    <t>FCOS</t>
  </si>
  <si>
    <t>18 471</t>
  </si>
  <si>
    <t>18 260</t>
  </si>
  <si>
    <t>5 011</t>
  </si>
  <si>
    <t>23 929</t>
  </si>
  <si>
    <t>41 927</t>
  </si>
  <si>
    <t>6 344</t>
  </si>
  <si>
    <t>48 271</t>
  </si>
  <si>
    <t>Transport routier de marchandises pour compte propre</t>
  </si>
  <si>
    <t xml:space="preserve">En nombre d'attestations </t>
  </si>
  <si>
    <t xml:space="preserve">Transport routier de fret (compte d'autrui + compte propre) : TRF </t>
  </si>
  <si>
    <t>Formations courtes</t>
  </si>
  <si>
    <t xml:space="preserve">  Fimo (formation accélérée)</t>
  </si>
  <si>
    <t xml:space="preserve">  Passerelle</t>
  </si>
  <si>
    <t xml:space="preserve">  FCOS/FCO</t>
  </si>
  <si>
    <t>Formations longues</t>
  </si>
  <si>
    <t>Fimo obtenue par équivalence, au titre d'un CAP BEP bac pro</t>
  </si>
  <si>
    <t>CAP BEP</t>
  </si>
  <si>
    <t>Bac Pro **</t>
  </si>
  <si>
    <t>Fimo obtenue par équivalence, au titre d'un titre professionnel *</t>
  </si>
  <si>
    <t>marchandises sur porteurs *</t>
  </si>
  <si>
    <t>marchandises sur tous véhicules *</t>
  </si>
  <si>
    <t>Formations passerelles vers le transport routier de voyageurs</t>
  </si>
  <si>
    <t>Champ : France entière, hors Mayotte jusqu’en 2017, y-compris Mayotte en 2018</t>
  </si>
  <si>
    <t>Sources : DGITM / DST, Ministère de l'éducation nationale, Ministère du Travail</t>
  </si>
  <si>
    <t>* En raison d'améliorations apportées dans le recueil des données de formation initiale, ces séries différent de celles présentées dans les éditions antérieures à 2018</t>
  </si>
  <si>
    <t>source DGITM / DST avant 2012, Ministère du travail / DGEFP depuis.</t>
  </si>
  <si>
    <t>** Le baccalauréat professionnel « Conducteur transport routier marchandises » a été créé par arrêté du 3 juin 2010. La première promotion a été diplômée en 2013.</t>
  </si>
  <si>
    <t>Nombre de participants</t>
  </si>
  <si>
    <t>Familles professionnelles</t>
  </si>
  <si>
    <t>Direction - gestion, dont :</t>
  </si>
  <si>
    <t xml:space="preserve">perfectionnement  maîtrise et  cadres </t>
  </si>
  <si>
    <t>attestation de capacité</t>
  </si>
  <si>
    <t>DUT et BTS</t>
  </si>
  <si>
    <t>Conduite de véhicules, dont :</t>
  </si>
  <si>
    <t>CFP</t>
  </si>
  <si>
    <t>-</t>
  </si>
  <si>
    <t>matières dangereuses</t>
  </si>
  <si>
    <t>perfectionnement, éco-sécurité</t>
  </si>
  <si>
    <t>CAP  et BEP "conduite routière"</t>
  </si>
  <si>
    <t>Permis de conduire</t>
  </si>
  <si>
    <t>Ventes/achats - techniques d'exploitation, dont :</t>
  </si>
  <si>
    <t>initiation professionnelle</t>
  </si>
  <si>
    <t>perfectionnement professionnel</t>
  </si>
  <si>
    <t>Baccalauréat professionnel "transport"</t>
  </si>
  <si>
    <t>Caristes</t>
  </si>
  <si>
    <t>Maintenance, dont :</t>
  </si>
  <si>
    <t>BEP/CAP</t>
  </si>
  <si>
    <t>Source : CNPE</t>
  </si>
  <si>
    <t>nombre de diplômes délivrés</t>
  </si>
  <si>
    <t>Formations d'accès au métier non obligatoires</t>
  </si>
  <si>
    <t>Bac pro conducteur transport routier marchandises</t>
  </si>
  <si>
    <t>CAP conducteur routier marchandises</t>
  </si>
  <si>
    <t>BEP conduite et services dans les transports routiers</t>
  </si>
  <si>
    <t>CAP conducteur livreur marchandises</t>
  </si>
  <si>
    <t>Exploitation, gestion</t>
  </si>
  <si>
    <t>Baccalauréat professionnel "exploitation des transports"</t>
  </si>
  <si>
    <t>Baccalauréat professionnel "logistique" (2 et 3 ans)</t>
  </si>
  <si>
    <t>BTS transport</t>
  </si>
  <si>
    <t>BTS transport et prestations logistiques</t>
  </si>
  <si>
    <t>DUT "gestion logistique et transport"</t>
  </si>
  <si>
    <t>Manutention - magasinage</t>
  </si>
  <si>
    <t>BEP logistique et commercialisation</t>
  </si>
  <si>
    <t>CAP agent d'entreposage et de messagerie</t>
  </si>
  <si>
    <t>CAP opérateur / opératrice logistique</t>
  </si>
  <si>
    <t>BEP maintenance de véhicules et des matériels</t>
  </si>
  <si>
    <t>CAP maintenance de véhicules automobiles option véhicules industriels</t>
  </si>
  <si>
    <t>Baccalauréat professionnel "maintenance de véhicules automobiles option véhicules industriels"</t>
  </si>
  <si>
    <t>Séries révisées en raison d’un changement de sources.</t>
  </si>
  <si>
    <t>Nombre de titres professionnels délivrés</t>
  </si>
  <si>
    <t>TP de conducteur de transport routier de marchandises sur tous véhicules</t>
  </si>
  <si>
    <t>TP de conducteur de transport routier de marchandises sur porteur</t>
  </si>
  <si>
    <t>TP conducteur livreur sur véhicule utilitaire léger</t>
  </si>
  <si>
    <t>TP Technicien d 'exploitation en transports terrestres de marchandises</t>
  </si>
  <si>
    <t>TP Technicien en logistique d'entreposage</t>
  </si>
  <si>
    <t>TP Technicien(ne) supérieur(e) du transport terrestre de marchandises</t>
  </si>
  <si>
    <t>TP Technicien(ne) supérieur(e) du transport aérien et maritime de marchandises</t>
  </si>
  <si>
    <t>TP Technicien supérieur en méthode et exploitation logistique</t>
  </si>
  <si>
    <t>TP cariste d'entrepôt</t>
  </si>
  <si>
    <t>TP agent magasinier</t>
  </si>
  <si>
    <t>TP préparateur de commandes en entrepôt</t>
  </si>
  <si>
    <t>Ensemble titres professionnels transport et logistique</t>
  </si>
  <si>
    <t>Éducation nationale</t>
  </si>
  <si>
    <t>DGITM/DST,  ministère de l'Éducation nationale, ministère du Travail</t>
  </si>
  <si>
    <t>série arrêtée</t>
  </si>
  <si>
    <t>Transport routier de voyageurs</t>
  </si>
  <si>
    <t>Annexe 5_2 : nombre de contrats de professionnalisation signés dans la branche</t>
  </si>
  <si>
    <t>Annexe 5.3  Permis de conduire des véhicules de transport de marchandises « poids lourd » délivrés</t>
  </si>
  <si>
    <t xml:space="preserve">Champ : permis délivrés par les écoles de conduite, hors armée. France y.c. DOM depuis 2013, France métropolitaine avant 2013. </t>
  </si>
  <si>
    <r>
      <rPr>
        <b/>
        <i/>
        <sz val="8"/>
        <rFont val="Arial"/>
        <family val="2"/>
      </rPr>
      <t>Source</t>
    </r>
    <r>
      <rPr>
        <i/>
        <sz val="8"/>
        <rFont val="Arial"/>
        <family val="2"/>
      </rPr>
      <t xml:space="preserve"> : Délégation à la sécurité et à la circulation routières</t>
    </r>
  </si>
  <si>
    <r>
      <t xml:space="preserve">Annexe 5.4a  </t>
    </r>
    <r>
      <rPr>
        <b/>
        <sz val="9"/>
        <color rgb="FF0000FF"/>
        <rFont val="Arial"/>
      </rPr>
      <t>Attestions Fimo, Fcos et Fco dans le transport routier de marchandises et de voyageurs avant 2008</t>
    </r>
  </si>
  <si>
    <r>
      <t xml:space="preserve">Annexe 5.4b  </t>
    </r>
    <r>
      <rPr>
        <b/>
        <sz val="9"/>
        <color rgb="FF0000FF"/>
        <rFont val="Arial"/>
      </rPr>
      <t>Attestions Fimo, formations passerelles, Fcos et Fco dans le transport routier de marchandises</t>
    </r>
  </si>
  <si>
    <t>Sources : ministère du travail, DGEFP</t>
  </si>
  <si>
    <t>Sources : Éducation nationale, SIES, DEPP</t>
  </si>
  <si>
    <t>Annexe 5.5a Formation professionnelle dans les transports routiers et activités auxiliaires des transports</t>
  </si>
  <si>
    <t>Annexe 5.4b Formation professionnelle dans les transports routiers et activités auxiliaires des transports – formations Education nationale</t>
  </si>
  <si>
    <t>Transport routier de fret élargi</t>
  </si>
  <si>
    <t>Tous secteurs d'activité (1)</t>
  </si>
  <si>
    <t>(1) hors fonction publique</t>
  </si>
  <si>
    <t>* Les enquêtes emploi, qui étaient annuelles (ea), réalisées en mars jusqu’en 2002, sont réalisées en continu (ec) à partir de 2002.</t>
  </si>
  <si>
    <t>Partie 5 – Formation, annexes</t>
  </si>
  <si>
    <t>Annexe 5.6 Formation professionnelle dans les transports routiers et activités auxiliaires des transports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</si>
</sst>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\ %"/>
    <numFmt numFmtId="165" formatCode="mmm\-yy;@"/>
    <numFmt numFmtId="166" formatCode="0.0"/>
    <numFmt numFmtId="167" formatCode="0.0%"/>
    <numFmt numFmtId="168" formatCode="0.0\ %"/>
  </numFmts>
  <fonts count="22" x14ac:knownFonts="1">
    <font>
      <sz val="10"/>
      <name val="Arial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u/>
      <sz val="8"/>
      <color rgb="FF0000FF"/>
      <name val="Times New Roman"/>
      <family val="1"/>
    </font>
    <font>
      <sz val="8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</font>
    <font>
      <sz val="8"/>
      <name val="Arial"/>
    </font>
    <font>
      <b/>
      <sz val="9"/>
      <color rgb="FF0000FF"/>
      <name val="Arial"/>
    </font>
    <font>
      <sz val="10"/>
      <color rgb="FF808080"/>
      <name val="Arial"/>
      <family val="2"/>
    </font>
    <font>
      <b/>
      <sz val="10"/>
      <color rgb="FF3366FF"/>
      <name val="Arial"/>
      <family val="2"/>
    </font>
    <font>
      <b/>
      <sz val="11"/>
      <name val="Arial"/>
      <family val="2"/>
    </font>
    <font>
      <b/>
      <sz val="11"/>
      <color rgb="FF808080"/>
      <name val="Arial"/>
      <family val="2"/>
    </font>
    <font>
      <sz val="8"/>
      <color rgb="FF000000"/>
      <name val="Arial"/>
      <family val="2"/>
    </font>
    <font>
      <u/>
      <sz val="10"/>
      <color rgb="FF0000FF"/>
      <name val="Arial"/>
      <family val="2"/>
    </font>
    <font>
      <b/>
      <i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/>
        <bgColor rgb="FFFFCC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14996795556505021"/>
      </patternFill>
    </fill>
  </fills>
  <borders count="44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Alignment="0" applyProtection="0"/>
    <xf numFmtId="0" fontId="6" fillId="0" borderId="0" applyBorder="0" applyAlignment="0" applyProtection="0"/>
    <xf numFmtId="0" fontId="2" fillId="4" borderId="1" applyAlignment="0" applyProtection="0"/>
  </cellStyleXfs>
  <cellXfs count="243">
    <xf numFmtId="0" fontId="0" fillId="0" borderId="0" xfId="0"/>
    <xf numFmtId="0" fontId="4" fillId="2" borderId="0" xfId="3" applyFont="1" applyFill="1" applyBorder="1" applyAlignment="1">
      <alignment vertical="top"/>
    </xf>
    <xf numFmtId="0" fontId="1" fillId="2" borderId="0" xfId="0" applyFont="1" applyFill="1"/>
    <xf numFmtId="0" fontId="7" fillId="2" borderId="0" xfId="3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indent="2"/>
    </xf>
    <xf numFmtId="3" fontId="4" fillId="0" borderId="12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indent="2"/>
    </xf>
    <xf numFmtId="3" fontId="10" fillId="0" borderId="12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horizontal="left" vertical="center" indent="2"/>
    </xf>
    <xf numFmtId="3" fontId="10" fillId="0" borderId="1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top"/>
    </xf>
    <xf numFmtId="0" fontId="4" fillId="0" borderId="3" xfId="0" applyFont="1" applyBorder="1" applyAlignme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/>
    <xf numFmtId="0" fontId="8" fillId="2" borderId="0" xfId="0" applyFont="1" applyFill="1"/>
    <xf numFmtId="0" fontId="1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3" fontId="3" fillId="2" borderId="0" xfId="0" applyNumberFormat="1" applyFont="1" applyFill="1" applyBorder="1"/>
    <xf numFmtId="3" fontId="3" fillId="2" borderId="17" xfId="0" applyNumberFormat="1" applyFont="1" applyFill="1" applyBorder="1"/>
    <xf numFmtId="3" fontId="0" fillId="0" borderId="0" xfId="0" applyNumberFormat="1"/>
    <xf numFmtId="0" fontId="1" fillId="2" borderId="16" xfId="0" applyFont="1" applyFill="1" applyBorder="1" applyAlignment="1">
      <alignment horizontal="left" indent="1"/>
    </xf>
    <xf numFmtId="3" fontId="0" fillId="2" borderId="0" xfId="0" applyNumberFormat="1" applyFill="1" applyBorder="1"/>
    <xf numFmtId="3" fontId="0" fillId="2" borderId="17" xfId="0" applyNumberFormat="1" applyFill="1" applyBorder="1"/>
    <xf numFmtId="0" fontId="1" fillId="2" borderId="13" xfId="0" applyFont="1" applyFill="1" applyBorder="1" applyAlignment="1">
      <alignment horizontal="left" indent="1"/>
    </xf>
    <xf numFmtId="164" fontId="1" fillId="2" borderId="14" xfId="1" applyFont="1" applyFill="1" applyBorder="1" applyAlignment="1" applyProtection="1"/>
    <xf numFmtId="164" fontId="1" fillId="2" borderId="15" xfId="1" applyFont="1" applyFill="1" applyBorder="1" applyAlignment="1" applyProtection="1"/>
    <xf numFmtId="0" fontId="11" fillId="2" borderId="0" xfId="0" applyFont="1" applyFill="1" applyAlignment="1">
      <alignment horizontal="left" indent="1"/>
    </xf>
    <xf numFmtId="0" fontId="0" fillId="0" borderId="18" xfId="0" applyBorder="1"/>
    <xf numFmtId="0" fontId="3" fillId="2" borderId="19" xfId="0" applyFont="1" applyFill="1" applyBorder="1"/>
    <xf numFmtId="0" fontId="3" fillId="2" borderId="20" xfId="0" applyFont="1" applyFill="1" applyBorder="1"/>
    <xf numFmtId="0" fontId="0" fillId="0" borderId="21" xfId="0" applyFont="1" applyBorder="1"/>
    <xf numFmtId="0" fontId="0" fillId="0" borderId="22" xfId="0" applyFont="1" applyBorder="1"/>
    <xf numFmtId="3" fontId="0" fillId="0" borderId="8" xfId="0" applyNumberFormat="1" applyBorder="1"/>
    <xf numFmtId="3" fontId="0" fillId="0" borderId="9" xfId="0" applyNumberFormat="1" applyBorder="1"/>
    <xf numFmtId="165" fontId="12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1" fillId="2" borderId="14" xfId="1" applyFont="1" applyFill="1" applyBorder="1" applyAlignment="1" applyProtection="1">
      <alignment horizontal="right"/>
    </xf>
    <xf numFmtId="0" fontId="1" fillId="2" borderId="0" xfId="0" applyFont="1" applyFill="1" applyAlignment="1">
      <alignment horizontal="left" inden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3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1" fontId="10" fillId="2" borderId="23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3" fontId="10" fillId="2" borderId="23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 indent="1"/>
    </xf>
    <xf numFmtId="3" fontId="4" fillId="2" borderId="23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3" fontId="10" fillId="2" borderId="23" xfId="0" applyNumberFormat="1" applyFont="1" applyFill="1" applyBorder="1" applyAlignment="1">
      <alignment horizontal="right" vertical="center"/>
    </xf>
    <xf numFmtId="3" fontId="4" fillId="2" borderId="23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30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33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34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/>
    <xf numFmtId="3" fontId="4" fillId="2" borderId="32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35" xfId="0" applyNumberFormat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right" vertical="center" wrapText="1"/>
    </xf>
    <xf numFmtId="0" fontId="11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Border="1"/>
    <xf numFmtId="0" fontId="15" fillId="0" borderId="0" xfId="0" applyFont="1" applyBorder="1"/>
    <xf numFmtId="0" fontId="16" fillId="0" borderId="0" xfId="3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Font="1" applyBorder="1"/>
    <xf numFmtId="0" fontId="11" fillId="0" borderId="0" xfId="0" applyFont="1" applyAlignment="1">
      <alignment vertical="center"/>
    </xf>
    <xf numFmtId="0" fontId="10" fillId="0" borderId="2" xfId="3" applyFont="1" applyFill="1" applyBorder="1" applyAlignment="1">
      <alignment vertical="center"/>
    </xf>
    <xf numFmtId="0" fontId="10" fillId="0" borderId="10" xfId="3" applyFont="1" applyFill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/>
    <xf numFmtId="0" fontId="4" fillId="0" borderId="11" xfId="0" applyFont="1" applyBorder="1"/>
    <xf numFmtId="0" fontId="10" fillId="0" borderId="5" xfId="3" applyFont="1" applyFill="1" applyBorder="1" applyAlignment="1">
      <alignment vertical="center"/>
    </xf>
    <xf numFmtId="0" fontId="4" fillId="0" borderId="12" xfId="0" applyFont="1" applyBorder="1"/>
    <xf numFmtId="0" fontId="0" fillId="0" borderId="12" xfId="0" applyBorder="1"/>
    <xf numFmtId="0" fontId="4" fillId="0" borderId="5" xfId="3" applyFont="1" applyFill="1" applyBorder="1" applyAlignment="1">
      <alignment horizontal="left" vertical="center"/>
    </xf>
    <xf numFmtId="3" fontId="4" fillId="0" borderId="12" xfId="0" applyNumberFormat="1" applyFont="1" applyBorder="1"/>
    <xf numFmtId="3" fontId="4" fillId="0" borderId="12" xfId="3" applyNumberFormat="1" applyFont="1" applyFill="1" applyBorder="1" applyAlignment="1"/>
    <xf numFmtId="166" fontId="0" fillId="0" borderId="0" xfId="0" applyNumberFormat="1" applyBorder="1"/>
    <xf numFmtId="166" fontId="15" fillId="0" borderId="0" xfId="0" applyNumberFormat="1" applyFont="1" applyBorder="1"/>
    <xf numFmtId="0" fontId="4" fillId="0" borderId="7" xfId="3" applyFont="1" applyFill="1" applyBorder="1" applyAlignment="1">
      <alignment horizontal="left" vertical="center"/>
    </xf>
    <xf numFmtId="3" fontId="4" fillId="0" borderId="11" xfId="0" applyNumberFormat="1" applyFont="1" applyBorder="1"/>
    <xf numFmtId="3" fontId="4" fillId="0" borderId="11" xfId="3" applyNumberFormat="1" applyFont="1" applyFill="1" applyBorder="1" applyAlignment="1"/>
    <xf numFmtId="0" fontId="10" fillId="0" borderId="10" xfId="3" applyFont="1" applyFill="1" applyBorder="1" applyAlignment="1">
      <alignment horizontal="left" vertical="center"/>
    </xf>
    <xf numFmtId="0" fontId="11" fillId="0" borderId="12" xfId="3" applyFont="1" applyFill="1" applyBorder="1" applyAlignment="1">
      <alignment horizontal="left" vertical="center"/>
    </xf>
    <xf numFmtId="3" fontId="11" fillId="0" borderId="12" xfId="0" applyNumberFormat="1" applyFont="1" applyBorder="1"/>
    <xf numFmtId="0" fontId="9" fillId="0" borderId="0" xfId="0" applyFont="1" applyBorder="1"/>
    <xf numFmtId="0" fontId="9" fillId="0" borderId="0" xfId="0" applyFont="1"/>
    <xf numFmtId="0" fontId="11" fillId="0" borderId="12" xfId="3" applyFont="1" applyFill="1" applyBorder="1" applyAlignment="1">
      <alignment horizontal="left" vertical="center" indent="2"/>
    </xf>
    <xf numFmtId="3" fontId="11" fillId="3" borderId="12" xfId="0" applyNumberFormat="1" applyFont="1" applyFill="1" applyBorder="1"/>
    <xf numFmtId="0" fontId="11" fillId="0" borderId="12" xfId="3" applyFont="1" applyFill="1" applyBorder="1" applyAlignment="1">
      <alignment horizontal="left" vertical="center" indent="1"/>
    </xf>
    <xf numFmtId="3" fontId="11" fillId="0" borderId="12" xfId="0" applyNumberFormat="1" applyFont="1" applyBorder="1" applyAlignment="1">
      <alignment horizontal="right"/>
    </xf>
    <xf numFmtId="0" fontId="10" fillId="0" borderId="23" xfId="3" applyFont="1" applyFill="1" applyBorder="1" applyAlignment="1">
      <alignment horizontal="left" vertical="center"/>
    </xf>
    <xf numFmtId="3" fontId="4" fillId="0" borderId="23" xfId="0" applyNumberFormat="1" applyFont="1" applyBorder="1"/>
    <xf numFmtId="3" fontId="4" fillId="0" borderId="23" xfId="3" applyNumberFormat="1" applyFont="1" applyFill="1" applyBorder="1" applyAlignment="1"/>
    <xf numFmtId="0" fontId="4" fillId="0" borderId="0" xfId="0" applyFont="1"/>
    <xf numFmtId="0" fontId="11" fillId="0" borderId="0" xfId="0" applyFont="1"/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1" xfId="0" applyFill="1" applyBorder="1"/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10" fillId="2" borderId="12" xfId="0" applyFont="1" applyFill="1" applyBorder="1" applyAlignment="1">
      <alignment vertical="center"/>
    </xf>
    <xf numFmtId="3" fontId="10" fillId="2" borderId="12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left" vertical="center" indent="1"/>
    </xf>
    <xf numFmtId="3" fontId="4" fillId="2" borderId="12" xfId="0" applyNumberFormat="1" applyFont="1" applyFill="1" applyBorder="1" applyAlignment="1">
      <alignment horizontal="right"/>
    </xf>
    <xf numFmtId="3" fontId="19" fillId="2" borderId="12" xfId="0" applyNumberFormat="1" applyFont="1" applyFill="1" applyBorder="1" applyAlignment="1">
      <alignment horizontal="right"/>
    </xf>
    <xf numFmtId="3" fontId="0" fillId="2" borderId="0" xfId="0" applyNumberFormat="1" applyFill="1"/>
    <xf numFmtId="0" fontId="11" fillId="2" borderId="12" xfId="0" applyFont="1" applyFill="1" applyBorder="1" applyAlignment="1">
      <alignment vertical="center"/>
    </xf>
    <xf numFmtId="3" fontId="11" fillId="2" borderId="12" xfId="0" applyNumberFormat="1" applyFont="1" applyFill="1" applyBorder="1" applyAlignment="1">
      <alignment horizontal="right"/>
    </xf>
    <xf numFmtId="167" fontId="11" fillId="2" borderId="12" xfId="1" applyNumberFormat="1" applyFont="1" applyFill="1" applyBorder="1" applyAlignment="1" applyProtection="1">
      <alignment horizontal="right"/>
    </xf>
    <xf numFmtId="0" fontId="9" fillId="2" borderId="0" xfId="0" applyFont="1" applyFill="1"/>
    <xf numFmtId="0" fontId="10" fillId="2" borderId="12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right"/>
    </xf>
    <xf numFmtId="0" fontId="10" fillId="2" borderId="23" xfId="0" applyFont="1" applyFill="1" applyBorder="1" applyAlignment="1">
      <alignment vertical="center"/>
    </xf>
    <xf numFmtId="3" fontId="10" fillId="2" borderId="23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/>
    <xf numFmtId="0" fontId="4" fillId="0" borderId="12" xfId="0" applyFont="1" applyBorder="1" applyAlignment="1">
      <alignment horizontal="left" vertical="center"/>
    </xf>
    <xf numFmtId="3" fontId="11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0" fillId="0" borderId="12" xfId="0" applyBorder="1"/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2" applyFont="1" applyBorder="1"/>
    <xf numFmtId="3" fontId="0" fillId="0" borderId="3" xfId="0" applyNumberFormat="1" applyBorder="1"/>
    <xf numFmtId="3" fontId="0" fillId="0" borderId="4" xfId="0" applyNumberFormat="1" applyBorder="1"/>
    <xf numFmtId="3" fontId="4" fillId="7" borderId="23" xfId="0" applyNumberFormat="1" applyFont="1" applyFill="1" applyBorder="1" applyAlignment="1">
      <alignment vertical="center"/>
    </xf>
    <xf numFmtId="1" fontId="10" fillId="2" borderId="26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7" borderId="37" xfId="0" applyNumberFormat="1" applyFont="1" applyFill="1" applyBorder="1" applyAlignment="1">
      <alignment vertical="center"/>
    </xf>
    <xf numFmtId="3" fontId="4" fillId="8" borderId="23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/>
    <xf numFmtId="3" fontId="4" fillId="7" borderId="0" xfId="0" applyNumberFormat="1" applyFont="1" applyFill="1" applyBorder="1" applyAlignment="1">
      <alignment horizontal="center" vertical="center"/>
    </xf>
    <xf numFmtId="3" fontId="4" fillId="9" borderId="12" xfId="3" applyNumberFormat="1" applyFont="1" applyFill="1" applyBorder="1" applyAlignment="1"/>
    <xf numFmtId="0" fontId="10" fillId="10" borderId="12" xfId="0" applyFont="1" applyFill="1" applyBorder="1" applyAlignment="1">
      <alignment horizontal="left" vertical="center"/>
    </xf>
    <xf numFmtId="3" fontId="10" fillId="10" borderId="6" xfId="0" applyNumberFormat="1" applyFont="1" applyFill="1" applyBorder="1" applyAlignment="1">
      <alignment horizontal="right" vertical="center"/>
    </xf>
    <xf numFmtId="0" fontId="10" fillId="10" borderId="23" xfId="0" applyFont="1" applyFill="1" applyBorder="1" applyAlignment="1">
      <alignment horizontal="left" vertical="center"/>
    </xf>
    <xf numFmtId="3" fontId="4" fillId="10" borderId="20" xfId="0" applyNumberFormat="1" applyFont="1" applyFill="1" applyBorder="1" applyAlignment="1">
      <alignment horizontal="right" vertical="center"/>
    </xf>
    <xf numFmtId="3" fontId="10" fillId="10" borderId="20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10" fillId="10" borderId="12" xfId="0" applyFont="1" applyFill="1" applyBorder="1" applyAlignment="1">
      <alignment vertical="center"/>
    </xf>
    <xf numFmtId="3" fontId="10" fillId="10" borderId="12" xfId="0" applyNumberFormat="1" applyFont="1" applyFill="1" applyBorder="1" applyAlignment="1">
      <alignment horizontal="right" vertical="center"/>
    </xf>
    <xf numFmtId="3" fontId="4" fillId="11" borderId="12" xfId="0" applyNumberFormat="1" applyFont="1" applyFill="1" applyBorder="1" applyAlignment="1">
      <alignment horizontal="right" vertical="center"/>
    </xf>
    <xf numFmtId="3" fontId="4" fillId="11" borderId="6" xfId="0" applyNumberFormat="1" applyFont="1" applyFill="1" applyBorder="1" applyAlignment="1">
      <alignment horizontal="right" vertical="center"/>
    </xf>
    <xf numFmtId="3" fontId="4" fillId="11" borderId="11" xfId="0" applyNumberFormat="1" applyFont="1" applyFill="1" applyBorder="1" applyAlignment="1">
      <alignment horizontal="right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3" fontId="10" fillId="12" borderId="3" xfId="0" applyNumberFormat="1" applyFont="1" applyFill="1" applyBorder="1" applyAlignment="1">
      <alignment vertical="center"/>
    </xf>
    <xf numFmtId="3" fontId="4" fillId="12" borderId="0" xfId="0" applyNumberFormat="1" applyFont="1" applyFill="1" applyBorder="1" applyAlignment="1">
      <alignment horizontal="right" vertical="center"/>
    </xf>
    <xf numFmtId="3" fontId="10" fillId="12" borderId="0" xfId="0" applyNumberFormat="1" applyFont="1" applyFill="1" applyBorder="1" applyAlignment="1">
      <alignment horizontal="right" vertical="center"/>
    </xf>
    <xf numFmtId="3" fontId="10" fillId="12" borderId="8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168" fontId="1" fillId="0" borderId="0" xfId="1" applyNumberFormat="1" applyBorder="1"/>
    <xf numFmtId="0" fontId="3" fillId="2" borderId="0" xfId="3" applyFont="1" applyFill="1" applyBorder="1" applyAlignment="1">
      <alignment vertical="top"/>
    </xf>
    <xf numFmtId="0" fontId="5" fillId="2" borderId="0" xfId="3" applyFont="1" applyFill="1" applyBorder="1" applyAlignment="1">
      <alignment vertical="top"/>
    </xf>
    <xf numFmtId="0" fontId="20" fillId="0" borderId="38" xfId="2" applyFont="1" applyBorder="1"/>
    <xf numFmtId="0" fontId="1" fillId="2" borderId="39" xfId="3" applyFont="1" applyFill="1" applyBorder="1" applyAlignment="1">
      <alignment vertical="top"/>
    </xf>
    <xf numFmtId="0" fontId="20" fillId="0" borderId="40" xfId="2" applyFont="1" applyBorder="1"/>
    <xf numFmtId="0" fontId="1" fillId="2" borderId="41" xfId="3" applyFont="1" applyFill="1" applyBorder="1" applyAlignment="1">
      <alignment vertical="top"/>
    </xf>
    <xf numFmtId="0" fontId="20" fillId="6" borderId="40" xfId="2" applyFont="1" applyFill="1" applyBorder="1"/>
    <xf numFmtId="0" fontId="1" fillId="5" borderId="41" xfId="3" applyFont="1" applyFill="1" applyBorder="1" applyAlignment="1">
      <alignment vertical="top"/>
    </xf>
    <xf numFmtId="0" fontId="20" fillId="0" borderId="42" xfId="2" applyFont="1" applyBorder="1"/>
    <xf numFmtId="0" fontId="1" fillId="2" borderId="43" xfId="3" applyFont="1" applyFill="1" applyBorder="1" applyAlignment="1">
      <alignment vertical="top"/>
    </xf>
    <xf numFmtId="0" fontId="1" fillId="5" borderId="0" xfId="3" applyFont="1" applyFill="1" applyBorder="1" applyAlignment="1">
      <alignment vertical="top"/>
    </xf>
    <xf numFmtId="0" fontId="1" fillId="2" borderId="0" xfId="3" applyFont="1" applyFill="1" applyBorder="1" applyAlignment="1">
      <alignment vertical="top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</cellXfs>
  <cellStyles count="4">
    <cellStyle name="Lien hypertexte" xfId="2" builtinId="8"/>
    <cellStyle name="Normal" xfId="0" builtinId="0"/>
    <cellStyle name="Pourcentage" xfId="1" builtinId="5"/>
    <cellStyle name="Texte explicatif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FF99"/>
      <rgbColor rgb="FFFF00FF"/>
      <rgbColor rgb="FF00FFFF"/>
      <rgbColor rgb="FF800000"/>
      <rgbColor rgb="FF008000"/>
      <rgbColor rgb="FF000080"/>
      <rgbColor rgb="FF666666"/>
      <rgbColor rgb="FF800080"/>
      <rgbColor rgb="FF00782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9933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showGridLines="0" tabSelected="1" zoomScaleNormal="100" workbookViewId="0">
      <selection activeCell="C27" sqref="C27"/>
    </sheetView>
  </sheetViews>
  <sheetFormatPr baseColWidth="10" defaultColWidth="8.85546875" defaultRowHeight="12.75" x14ac:dyDescent="0.2"/>
  <cols>
    <col min="1" max="1" width="123" style="1" customWidth="1"/>
    <col min="2" max="2" width="57.28515625" style="1" customWidth="1"/>
    <col min="3" max="256" width="11.42578125" style="1" customWidth="1"/>
    <col min="257" max="1024" width="11.42578125" customWidth="1"/>
  </cols>
  <sheetData>
    <row r="1" spans="1:256" x14ac:dyDescent="0.2">
      <c r="A1" s="226" t="s">
        <v>156</v>
      </c>
    </row>
    <row r="2" spans="1:256" s="110" customFormat="1" x14ac:dyDescent="0.2">
      <c r="A2" s="226"/>
      <c r="B2" s="227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">
      <c r="A3" s="228" t="str">
        <f>'5_1'!A1</f>
        <v>Annexe 5.1  Répartition des actifs selon le diplôme</v>
      </c>
      <c r="B3" s="229" t="s">
        <v>1</v>
      </c>
    </row>
    <row r="4" spans="1:256" ht="13.15" customHeight="1" x14ac:dyDescent="0.2">
      <c r="A4" s="230" t="str">
        <f>'5_2'!A1</f>
        <v>Annexe 5_2 : nombre de contrats de professionnalisation signés dans la branche</v>
      </c>
      <c r="B4" s="231" t="s">
        <v>2</v>
      </c>
    </row>
    <row r="5" spans="1:256" ht="13.15" customHeight="1" x14ac:dyDescent="0.2">
      <c r="A5" s="230" t="str">
        <f>'5_3'!A1</f>
        <v>Annexe 5.3  Permis de conduire des véhicules de transport de marchandises « poids lourd » délivrés</v>
      </c>
      <c r="B5" s="231" t="s">
        <v>3</v>
      </c>
    </row>
    <row r="6" spans="1:256" ht="13.15" customHeight="1" x14ac:dyDescent="0.2">
      <c r="A6" s="232" t="str">
        <f>'5_4a'!A1</f>
        <v>Annexe 5.4a  Attestions Fimo, Fcos et Fco dans le transport routier de marchandises et de voyageurs avant 2008</v>
      </c>
      <c r="B6" s="233" t="s">
        <v>4</v>
      </c>
      <c r="C6" s="236" t="s">
        <v>140</v>
      </c>
    </row>
    <row r="7" spans="1:256" ht="13.15" customHeight="1" x14ac:dyDescent="0.2">
      <c r="A7" s="230" t="str">
        <f>'5_4b'!A1</f>
        <v>Annexe 5.4b  Attestions Fimo, formations passerelles, Fcos et Fco dans le transport routier de marchandises</v>
      </c>
      <c r="B7" s="231" t="s">
        <v>139</v>
      </c>
      <c r="C7" s="237"/>
    </row>
    <row r="8" spans="1:256" ht="13.15" customHeight="1" x14ac:dyDescent="0.2">
      <c r="A8" s="232" t="str">
        <f>'5_5a'!A1</f>
        <v>Annexe 5.5a Formation professionnelle dans les transports routiers et activités auxiliaires des transports</v>
      </c>
      <c r="B8" s="233" t="s">
        <v>5</v>
      </c>
      <c r="C8" s="236" t="s">
        <v>140</v>
      </c>
    </row>
    <row r="9" spans="1:256" ht="13.15" customHeight="1" x14ac:dyDescent="0.2">
      <c r="A9" s="230" t="str">
        <f>'5_5b'!A1</f>
        <v>Annexe 5.4b Formation professionnelle dans les transports routiers et activités auxiliaires des transports – formations Education nationale</v>
      </c>
      <c r="B9" s="231" t="s">
        <v>138</v>
      </c>
    </row>
    <row r="10" spans="1:256" ht="13.15" customHeight="1" x14ac:dyDescent="0.2">
      <c r="A10" s="234" t="str">
        <f>'5_6'!A1</f>
        <v>Annexe 5.6 Formation professionnelle dans les transports routiers et activités auxiliaires des transports</v>
      </c>
      <c r="B10" s="235" t="s">
        <v>6</v>
      </c>
      <c r="C10" s="3"/>
    </row>
    <row r="18" spans="1:1" x14ac:dyDescent="0.2">
      <c r="A18" s="191"/>
    </row>
  </sheetData>
  <hyperlinks>
    <hyperlink ref="A3" location="'5_1'!A1" display="5.1 Répartition des actifs selon le diplôme"/>
    <hyperlink ref="A4" location="'5_2'!A1" display="5.2 Contrats de professionnalisation et d'apprentissage"/>
    <hyperlink ref="A6" location="'5_4a'!A1" display="5.4a Attestations Fimo, Fcos et Fco dans le transport routier de marchandises et de voyageurs avant 2008"/>
    <hyperlink ref="A7" location="'5_4b'!A1" display="5.4b Attestations Fimo, formations passerelles, Fcos et Fco dans le transport routier de marchandises depuis 2008"/>
    <hyperlink ref="A8" location="'5_5a'!A1" display="5.5a Formation professionnelle dans les transports et activités auxiliaires de 1992 à 2007"/>
    <hyperlink ref="A9" location="'5_5b'!A1" display="5.5b Diplômes professionnels dans les transports et activités auxiliaires délivrés par l’Education nationale"/>
    <hyperlink ref="A10" location="'5_6'!A1" display="'5_6'!A1"/>
    <hyperlink ref="A5" location="'5_3'!A1" display="5.3 Permis de conduire des véhicules de transport de marchandises « poids lourd » délivrés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W23"/>
  <sheetViews>
    <sheetView showGridLines="0" zoomScaleNormal="100" workbookViewId="0">
      <pane xSplit="1" ySplit="5" topLeftCell="B6" activePane="bottomRight" state="frozen"/>
      <selection activeCell="A55" sqref="A55:F55"/>
      <selection pane="topRight" activeCell="A55" sqref="A55:F55"/>
      <selection pane="bottomLeft" activeCell="A55" sqref="A55:F55"/>
      <selection pane="bottomRight" activeCell="U25" sqref="U25"/>
    </sheetView>
  </sheetViews>
  <sheetFormatPr baseColWidth="10" defaultColWidth="8.85546875" defaultRowHeight="12.75" x14ac:dyDescent="0.2"/>
  <cols>
    <col min="1" max="1" width="28" style="4" customWidth="1"/>
    <col min="2" max="15" width="6.7109375" style="4" customWidth="1"/>
    <col min="16" max="16" width="2" style="4" customWidth="1"/>
    <col min="17" max="17" width="6.7109375" style="4" customWidth="1"/>
    <col min="18" max="21" width="6.7109375" style="5" customWidth="1"/>
    <col min="22" max="35" width="6.7109375" style="4" customWidth="1"/>
    <col min="36" max="257" width="10.140625" style="4" customWidth="1"/>
    <col min="258" max="1025" width="10.140625" customWidth="1"/>
  </cols>
  <sheetData>
    <row r="1" spans="1:35" x14ac:dyDescent="0.2">
      <c r="A1" s="6" t="s">
        <v>7</v>
      </c>
    </row>
    <row r="2" spans="1:35" ht="14.65" customHeight="1" x14ac:dyDescent="0.2">
      <c r="W2" s="7"/>
      <c r="X2" s="7"/>
      <c r="Y2" s="7"/>
      <c r="Z2" s="7"/>
    </row>
    <row r="3" spans="1:35" ht="14.65" customHeight="1" x14ac:dyDescent="0.2">
      <c r="A3" s="8" t="s">
        <v>8</v>
      </c>
    </row>
    <row r="4" spans="1:35" ht="14.65" customHeight="1" x14ac:dyDescent="0.2">
      <c r="A4" s="9"/>
      <c r="B4" s="10">
        <v>1989</v>
      </c>
      <c r="C4" s="10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218"/>
      <c r="Q4" s="10">
        <v>2002</v>
      </c>
      <c r="R4" s="10">
        <v>2003</v>
      </c>
      <c r="S4" s="10">
        <v>2004</v>
      </c>
      <c r="T4" s="10">
        <v>2005</v>
      </c>
      <c r="U4" s="10">
        <v>2006</v>
      </c>
      <c r="V4" s="10">
        <v>2007</v>
      </c>
      <c r="W4" s="10">
        <v>2008</v>
      </c>
      <c r="X4" s="10">
        <v>2009</v>
      </c>
      <c r="Y4" s="10">
        <v>2010</v>
      </c>
      <c r="Z4" s="10">
        <v>2011</v>
      </c>
      <c r="AA4" s="10">
        <v>2012</v>
      </c>
      <c r="AB4" s="10">
        <v>2013</v>
      </c>
      <c r="AC4" s="10">
        <v>2014</v>
      </c>
      <c r="AD4" s="10">
        <v>2015</v>
      </c>
      <c r="AE4" s="10">
        <v>2016</v>
      </c>
      <c r="AF4" s="10">
        <v>2017</v>
      </c>
      <c r="AG4" s="10">
        <f>AF4+1</f>
        <v>2018</v>
      </c>
      <c r="AH4" s="10">
        <f>AG4+1</f>
        <v>2019</v>
      </c>
      <c r="AI4" s="10">
        <f>AH4+1</f>
        <v>2020</v>
      </c>
    </row>
    <row r="5" spans="1:35" ht="14.6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9</v>
      </c>
      <c r="P5" s="219"/>
      <c r="Q5" s="13" t="s">
        <v>10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14.65" customHeight="1" x14ac:dyDescent="0.2">
      <c r="A6" s="14" t="s">
        <v>152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2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4.65" customHeight="1" x14ac:dyDescent="0.2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7">
        <v>45.455093012260086</v>
      </c>
      <c r="K7" s="17">
        <v>46.099838174702462</v>
      </c>
      <c r="L7" s="17">
        <v>44.192035161367578</v>
      </c>
      <c r="M7" s="17">
        <v>43.205459414807137</v>
      </c>
      <c r="N7" s="17">
        <v>41.885223303377437</v>
      </c>
      <c r="O7" s="17">
        <v>41.227624246978706</v>
      </c>
      <c r="P7" s="221"/>
      <c r="Q7" s="17">
        <v>42.529561033435776</v>
      </c>
      <c r="R7" s="17">
        <v>45.332540223492316</v>
      </c>
      <c r="S7" s="17">
        <v>42.155574186592027</v>
      </c>
      <c r="T7" s="17">
        <v>40.898516232327523</v>
      </c>
      <c r="U7" s="17">
        <v>41.646057449231058</v>
      </c>
      <c r="V7" s="17">
        <v>41.324664369387534</v>
      </c>
      <c r="W7" s="17">
        <v>38.068176036435744</v>
      </c>
      <c r="X7" s="17">
        <v>35.611245928036922</v>
      </c>
      <c r="Y7" s="17">
        <v>37.703501652755968</v>
      </c>
      <c r="Z7" s="17">
        <v>37.836350142847138</v>
      </c>
      <c r="AA7" s="17">
        <v>35.502876940325983</v>
      </c>
      <c r="AB7" s="17">
        <v>30.233723729408386</v>
      </c>
      <c r="AC7" s="17">
        <v>27.672478764207447</v>
      </c>
      <c r="AD7" s="17">
        <v>28.30378132431531</v>
      </c>
      <c r="AE7" s="17">
        <v>25.179901378654062</v>
      </c>
      <c r="AF7" s="17">
        <v>27.388209117608177</v>
      </c>
      <c r="AG7" s="17">
        <v>25</v>
      </c>
      <c r="AH7" s="17">
        <v>24.4</v>
      </c>
      <c r="AI7" s="17">
        <v>25.7</v>
      </c>
    </row>
    <row r="8" spans="1:35" ht="14.65" customHeight="1" x14ac:dyDescent="0.2">
      <c r="A8" s="16" t="s">
        <v>12</v>
      </c>
      <c r="B8" s="17"/>
      <c r="C8" s="17"/>
      <c r="D8" s="17"/>
      <c r="E8" s="17"/>
      <c r="F8" s="17"/>
      <c r="G8" s="17"/>
      <c r="H8" s="17"/>
      <c r="I8" s="17"/>
      <c r="J8" s="17">
        <v>43.527689856739741</v>
      </c>
      <c r="K8" s="17">
        <v>41.508475743420824</v>
      </c>
      <c r="L8" s="17">
        <v>40.449941538591574</v>
      </c>
      <c r="M8" s="17">
        <v>39.565235692450159</v>
      </c>
      <c r="N8" s="17">
        <v>41.257186506440981</v>
      </c>
      <c r="O8" s="17">
        <v>39.603087479401658</v>
      </c>
      <c r="P8" s="221"/>
      <c r="Q8" s="17">
        <v>40.277878701095524</v>
      </c>
      <c r="R8" s="17">
        <v>36.574209557626254</v>
      </c>
      <c r="S8" s="17">
        <v>39.505796271770755</v>
      </c>
      <c r="T8" s="17">
        <v>37.190009976407964</v>
      </c>
      <c r="U8" s="17">
        <v>37.973331087725803</v>
      </c>
      <c r="V8" s="17">
        <v>36.437409688356894</v>
      </c>
      <c r="W8" s="17">
        <v>34.855332117793701</v>
      </c>
      <c r="X8" s="17">
        <v>38.66386061833844</v>
      </c>
      <c r="Y8" s="17">
        <v>39.684171916651863</v>
      </c>
      <c r="Z8" s="17">
        <v>36.987710883083082</v>
      </c>
      <c r="AA8" s="17">
        <v>38.451015454175078</v>
      </c>
      <c r="AB8" s="17">
        <v>42.753191947408837</v>
      </c>
      <c r="AC8" s="17">
        <v>43.589418260399462</v>
      </c>
      <c r="AD8" s="17">
        <v>43.240855818424784</v>
      </c>
      <c r="AE8" s="17">
        <v>47.519654799074083</v>
      </c>
      <c r="AF8" s="17">
        <v>44.842900581530344</v>
      </c>
      <c r="AG8" s="17">
        <v>45.1</v>
      </c>
      <c r="AH8" s="17">
        <v>46.4</v>
      </c>
      <c r="AI8" s="17">
        <v>42.5</v>
      </c>
    </row>
    <row r="9" spans="1:35" ht="14.65" customHeight="1" x14ac:dyDescent="0.2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>
        <v>11.017217131000171</v>
      </c>
      <c r="K9" s="17">
        <v>12.391686081876713</v>
      </c>
      <c r="L9" s="17">
        <v>15.358023300040852</v>
      </c>
      <c r="M9" s="17">
        <v>17.229304892742704</v>
      </c>
      <c r="N9" s="17">
        <v>16.857590190181583</v>
      </c>
      <c r="O9" s="17">
        <v>19.169288273619635</v>
      </c>
      <c r="P9" s="221"/>
      <c r="Q9" s="17">
        <v>17.192560265468696</v>
      </c>
      <c r="R9" s="17">
        <v>18.09325021888143</v>
      </c>
      <c r="S9" s="17">
        <v>18.3386295416373</v>
      </c>
      <c r="T9" s="17">
        <v>21.911473791264381</v>
      </c>
      <c r="U9" s="17">
        <v>20.380611463043159</v>
      </c>
      <c r="V9" s="17">
        <v>22.237925942255572</v>
      </c>
      <c r="W9" s="17">
        <v>27.076491845770551</v>
      </c>
      <c r="X9" s="17">
        <v>25.72489345362473</v>
      </c>
      <c r="Y9" s="17">
        <v>22.612326430592113</v>
      </c>
      <c r="Z9" s="17">
        <v>25.175938974069833</v>
      </c>
      <c r="AA9" s="17">
        <v>26.046107605498925</v>
      </c>
      <c r="AB9" s="17">
        <v>27.01308432318298</v>
      </c>
      <c r="AC9" s="17">
        <v>28.76903223325078</v>
      </c>
      <c r="AD9" s="17">
        <v>28.609697028302456</v>
      </c>
      <c r="AE9" s="17">
        <v>27.300443822271859</v>
      </c>
      <c r="AF9" s="17">
        <v>27.819232845414465</v>
      </c>
      <c r="AG9" s="17">
        <v>29.9</v>
      </c>
      <c r="AH9" s="17">
        <v>29.2</v>
      </c>
      <c r="AI9" s="17">
        <v>31.8</v>
      </c>
    </row>
    <row r="10" spans="1:35" s="5" customFormat="1" ht="14.65" customHeight="1" x14ac:dyDescent="0.2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222"/>
      <c r="Q10" s="19">
        <v>100</v>
      </c>
      <c r="R10" s="19">
        <v>100</v>
      </c>
      <c r="S10" s="19">
        <v>100.00000000000009</v>
      </c>
      <c r="T10" s="19">
        <f>SUM(T7:T9)</f>
        <v>99.999999999999872</v>
      </c>
      <c r="U10" s="19">
        <f t="shared" ref="U10:AI10" si="0">SUM(U7:U9)</f>
        <v>100.00000000000003</v>
      </c>
      <c r="V10" s="19">
        <f t="shared" si="0"/>
        <v>100</v>
      </c>
      <c r="W10" s="19">
        <f t="shared" si="0"/>
        <v>99.999999999999986</v>
      </c>
      <c r="X10" s="19">
        <f t="shared" si="0"/>
        <v>100.00000000000009</v>
      </c>
      <c r="Y10" s="19">
        <f t="shared" si="0"/>
        <v>99.999999999999943</v>
      </c>
      <c r="Z10" s="19">
        <f t="shared" si="0"/>
        <v>100.00000000000006</v>
      </c>
      <c r="AA10" s="19">
        <f t="shared" si="0"/>
        <v>99.999999999999972</v>
      </c>
      <c r="AB10" s="19">
        <f t="shared" si="0"/>
        <v>100.0000000000002</v>
      </c>
      <c r="AC10" s="19">
        <f t="shared" si="0"/>
        <v>100.03092925785769</v>
      </c>
      <c r="AD10" s="19">
        <f t="shared" si="0"/>
        <v>100.15433417104256</v>
      </c>
      <c r="AE10" s="19">
        <f t="shared" si="0"/>
        <v>100</v>
      </c>
      <c r="AF10" s="19">
        <f t="shared" si="0"/>
        <v>100.05034254455299</v>
      </c>
      <c r="AG10" s="19">
        <f t="shared" si="0"/>
        <v>100</v>
      </c>
      <c r="AH10" s="19">
        <f t="shared" si="0"/>
        <v>100</v>
      </c>
      <c r="AI10" s="19">
        <f t="shared" si="0"/>
        <v>100</v>
      </c>
    </row>
    <row r="11" spans="1:35" ht="14.65" customHeight="1" x14ac:dyDescent="0.2">
      <c r="A11" s="20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22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4.65" customHeight="1" x14ac:dyDescent="0.2">
      <c r="A12" s="16" t="s">
        <v>11</v>
      </c>
      <c r="B12" s="17">
        <v>47.686656123403672</v>
      </c>
      <c r="C12" s="17">
        <v>47.005868796481124</v>
      </c>
      <c r="D12" s="17">
        <v>45.543475138902899</v>
      </c>
      <c r="E12" s="17">
        <v>45.96972430013971</v>
      </c>
      <c r="F12" s="17">
        <v>44.572317785154127</v>
      </c>
      <c r="G12" s="17">
        <v>42.556958161641276</v>
      </c>
      <c r="H12" s="17">
        <v>41.362388684286202</v>
      </c>
      <c r="I12" s="17">
        <v>39.110106954023102</v>
      </c>
      <c r="J12" s="17">
        <v>39.118269764575011</v>
      </c>
      <c r="K12" s="17">
        <v>36.65750160388599</v>
      </c>
      <c r="L12" s="17">
        <v>34.618463301251232</v>
      </c>
      <c r="M12" s="17">
        <v>34.690554356299096</v>
      </c>
      <c r="N12" s="17">
        <v>33.680542777669572</v>
      </c>
      <c r="O12" s="17">
        <v>33.119966187274642</v>
      </c>
      <c r="P12" s="221"/>
      <c r="Q12" s="17">
        <v>34.10233316608128</v>
      </c>
      <c r="R12" s="17">
        <v>34.055459140705608</v>
      </c>
      <c r="S12" s="17">
        <v>32.361797446331508</v>
      </c>
      <c r="T12" s="17">
        <v>33.771833235772839</v>
      </c>
      <c r="U12" s="17">
        <v>34.141715057602951</v>
      </c>
      <c r="V12" s="17">
        <v>32.601780750595715</v>
      </c>
      <c r="W12" s="17">
        <v>31.313834137287017</v>
      </c>
      <c r="X12" s="17">
        <v>30.798798931149889</v>
      </c>
      <c r="Y12" s="17">
        <v>29.572151336623669</v>
      </c>
      <c r="Z12" s="17">
        <v>28.590233685993244</v>
      </c>
      <c r="AA12" s="17">
        <v>27.638090867740107</v>
      </c>
      <c r="AB12" s="17">
        <v>23.576455588737279</v>
      </c>
      <c r="AC12" s="17">
        <v>21.94767651183356</v>
      </c>
      <c r="AD12" s="17">
        <v>21.377401581804296</v>
      </c>
      <c r="AE12" s="17">
        <v>20.944913685364142</v>
      </c>
      <c r="AF12" s="17">
        <v>21.067091836000646</v>
      </c>
      <c r="AG12" s="17">
        <v>21.6</v>
      </c>
      <c r="AH12" s="17">
        <v>21.1</v>
      </c>
      <c r="AI12" s="17">
        <v>20</v>
      </c>
    </row>
    <row r="13" spans="1:35" ht="14.65" customHeight="1" x14ac:dyDescent="0.2">
      <c r="A13" s="16" t="s">
        <v>12</v>
      </c>
      <c r="B13" s="17">
        <v>34.756792568424359</v>
      </c>
      <c r="C13" s="17">
        <v>34.848938886701966</v>
      </c>
      <c r="D13" s="17">
        <v>35.434110455339443</v>
      </c>
      <c r="E13" s="17">
        <v>34.494646046651461</v>
      </c>
      <c r="F13" s="17">
        <v>35.724801146382013</v>
      </c>
      <c r="G13" s="17">
        <v>35.93422286175246</v>
      </c>
      <c r="H13" s="17">
        <v>37.004192144741992</v>
      </c>
      <c r="I13" s="17">
        <v>37.794303549535321</v>
      </c>
      <c r="J13" s="17">
        <v>37.732696695859957</v>
      </c>
      <c r="K13" s="17">
        <v>37.949062617745597</v>
      </c>
      <c r="L13" s="17">
        <v>37.589925703371293</v>
      </c>
      <c r="M13" s="17">
        <v>36.755711458895483</v>
      </c>
      <c r="N13" s="17">
        <v>35.961174773655642</v>
      </c>
      <c r="O13" s="17">
        <v>34.589143076207002</v>
      </c>
      <c r="P13" s="221"/>
      <c r="Q13" s="17">
        <v>35.227069744104369</v>
      </c>
      <c r="R13" s="17">
        <v>32.46747139153527</v>
      </c>
      <c r="S13" s="17">
        <v>33.133327385479291</v>
      </c>
      <c r="T13" s="17">
        <v>32.33954692045139</v>
      </c>
      <c r="U13" s="17">
        <v>32.901552743441968</v>
      </c>
      <c r="V13" s="17">
        <v>32.083841422531513</v>
      </c>
      <c r="W13" s="17">
        <v>29.30874031440171</v>
      </c>
      <c r="X13" s="17">
        <v>29.548264647028351</v>
      </c>
      <c r="Y13" s="17">
        <v>30.805828006345752</v>
      </c>
      <c r="Z13" s="17">
        <v>30.290522896367445</v>
      </c>
      <c r="AA13" s="17">
        <v>30.40514455750883</v>
      </c>
      <c r="AB13" s="17">
        <v>32.188255706700396</v>
      </c>
      <c r="AC13" s="17">
        <v>31.20381540843869</v>
      </c>
      <c r="AD13" s="17">
        <v>30.588009153944256</v>
      </c>
      <c r="AE13" s="17">
        <v>32.826294439018938</v>
      </c>
      <c r="AF13" s="17">
        <v>32.653068452484177</v>
      </c>
      <c r="AG13" s="17">
        <v>33</v>
      </c>
      <c r="AH13" s="17">
        <v>32.4</v>
      </c>
      <c r="AI13" s="17">
        <v>30.7</v>
      </c>
    </row>
    <row r="14" spans="1:35" ht="14.65" customHeight="1" x14ac:dyDescent="0.2">
      <c r="A14" s="16" t="s">
        <v>13</v>
      </c>
      <c r="B14" s="17">
        <v>17.556551308171979</v>
      </c>
      <c r="C14" s="17">
        <v>18.145192316816914</v>
      </c>
      <c r="D14" s="17">
        <v>19.02241440575764</v>
      </c>
      <c r="E14" s="17">
        <v>19.535629653208836</v>
      </c>
      <c r="F14" s="17">
        <v>19.70288106846386</v>
      </c>
      <c r="G14" s="17">
        <v>21.508818976606275</v>
      </c>
      <c r="H14" s="17">
        <v>21.633419170971809</v>
      </c>
      <c r="I14" s="17">
        <v>23.095589496441569</v>
      </c>
      <c r="J14" s="17">
        <v>23.149033539565032</v>
      </c>
      <c r="K14" s="17">
        <v>25.393435778368417</v>
      </c>
      <c r="L14" s="17">
        <v>27.791610995377482</v>
      </c>
      <c r="M14" s="17">
        <v>28.553734184805425</v>
      </c>
      <c r="N14" s="17">
        <v>30.358282448674785</v>
      </c>
      <c r="O14" s="17">
        <v>32.29089073651835</v>
      </c>
      <c r="P14" s="221"/>
      <c r="Q14" s="17">
        <v>30.670597089814351</v>
      </c>
      <c r="R14" s="17">
        <v>33.477069467759137</v>
      </c>
      <c r="S14" s="17">
        <v>34.504875168189194</v>
      </c>
      <c r="T14" s="17">
        <v>33.888619843775771</v>
      </c>
      <c r="U14" s="17">
        <v>32.956732198955095</v>
      </c>
      <c r="V14" s="17">
        <v>35.314377826872771</v>
      </c>
      <c r="W14" s="17">
        <v>39.377425548311287</v>
      </c>
      <c r="X14" s="17">
        <v>39.652936421821764</v>
      </c>
      <c r="Y14" s="17">
        <v>39.622020657030575</v>
      </c>
      <c r="Z14" s="17">
        <v>41.119243417639304</v>
      </c>
      <c r="AA14" s="17">
        <v>41.956764574751062</v>
      </c>
      <c r="AB14" s="17">
        <v>44.235288704562322</v>
      </c>
      <c r="AC14" s="17">
        <v>46.848508079727743</v>
      </c>
      <c r="AD14" s="17">
        <v>48.034589264251437</v>
      </c>
      <c r="AE14" s="17">
        <v>46.228791875616935</v>
      </c>
      <c r="AF14" s="17">
        <v>46.27983971151518</v>
      </c>
      <c r="AG14" s="17">
        <v>45.4</v>
      </c>
      <c r="AH14" s="17">
        <v>46.6</v>
      </c>
      <c r="AI14" s="17">
        <v>49.3</v>
      </c>
    </row>
    <row r="15" spans="1:35" ht="14.65" customHeight="1" x14ac:dyDescent="0.2">
      <c r="A15" s="18" t="s">
        <v>14</v>
      </c>
      <c r="B15" s="19">
        <v>100</v>
      </c>
      <c r="C15" s="19">
        <v>100</v>
      </c>
      <c r="D15" s="19">
        <v>99.999999999999986</v>
      </c>
      <c r="E15" s="19">
        <v>100</v>
      </c>
      <c r="F15" s="19">
        <v>100</v>
      </c>
      <c r="G15" s="19">
        <v>100.00000000000001</v>
      </c>
      <c r="H15" s="19">
        <v>100</v>
      </c>
      <c r="I15" s="19">
        <v>100</v>
      </c>
      <c r="J15" s="19">
        <v>100</v>
      </c>
      <c r="K15" s="19">
        <v>100</v>
      </c>
      <c r="L15" s="19">
        <v>100</v>
      </c>
      <c r="M15" s="19">
        <v>100</v>
      </c>
      <c r="N15" s="19">
        <v>100</v>
      </c>
      <c r="O15" s="19">
        <v>100</v>
      </c>
      <c r="P15" s="222"/>
      <c r="Q15" s="19">
        <v>100</v>
      </c>
      <c r="R15" s="19">
        <v>100.00000000000001</v>
      </c>
      <c r="S15" s="19">
        <v>100</v>
      </c>
      <c r="T15" s="19">
        <f>SUM(T12:T14)</f>
        <v>100</v>
      </c>
      <c r="U15" s="19">
        <f t="shared" ref="U15" si="1">SUM(U12:U14)</f>
        <v>100.00000000000001</v>
      </c>
      <c r="V15" s="19">
        <f t="shared" ref="V15" si="2">SUM(V12:V14)</f>
        <v>100</v>
      </c>
      <c r="W15" s="19">
        <f t="shared" ref="W15" si="3">SUM(W12:W14)</f>
        <v>100.00000000000001</v>
      </c>
      <c r="X15" s="19">
        <f t="shared" ref="X15" si="4">SUM(X12:X14)</f>
        <v>100</v>
      </c>
      <c r="Y15" s="19">
        <f t="shared" ref="Y15" si="5">SUM(Y12:Y14)</f>
        <v>100</v>
      </c>
      <c r="Z15" s="19">
        <f t="shared" ref="Z15" si="6">SUM(Z12:Z14)</f>
        <v>100</v>
      </c>
      <c r="AA15" s="19">
        <f t="shared" ref="AA15" si="7">SUM(AA12:AA14)</f>
        <v>100</v>
      </c>
      <c r="AB15" s="19">
        <f t="shared" ref="AB15" si="8">SUM(AB12:AB14)</f>
        <v>100</v>
      </c>
      <c r="AC15" s="19">
        <f t="shared" ref="AC15" si="9">SUM(AC12:AC14)</f>
        <v>100</v>
      </c>
      <c r="AD15" s="19">
        <f t="shared" ref="AD15" si="10">SUM(AD12:AD14)</f>
        <v>99.999999999999986</v>
      </c>
      <c r="AE15" s="19">
        <f t="shared" ref="AE15" si="11">SUM(AE12:AE14)</f>
        <v>100.00000000000001</v>
      </c>
      <c r="AF15" s="19">
        <f t="shared" ref="AF15" si="12">SUM(AF12:AF14)</f>
        <v>100</v>
      </c>
      <c r="AG15" s="19">
        <f t="shared" ref="AG15" si="13">SUM(AG12:AG14)</f>
        <v>100</v>
      </c>
      <c r="AH15" s="19">
        <f t="shared" ref="AH15" si="14">SUM(AH12:AH14)</f>
        <v>100.1</v>
      </c>
      <c r="AI15" s="19">
        <f t="shared" ref="AI15" si="15">SUM(AI12:AI14)</f>
        <v>100</v>
      </c>
    </row>
    <row r="16" spans="1:35" ht="14.65" customHeight="1" x14ac:dyDescent="0.2">
      <c r="A16" s="20" t="s">
        <v>153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2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4.65" customHeight="1" x14ac:dyDescent="0.2">
      <c r="A17" s="16" t="s">
        <v>15</v>
      </c>
      <c r="B17" s="17">
        <v>43.918067283897017</v>
      </c>
      <c r="C17" s="17">
        <v>42.868029114280908</v>
      </c>
      <c r="D17" s="17">
        <v>41.02374423937286</v>
      </c>
      <c r="E17" s="17">
        <v>39.661199392997794</v>
      </c>
      <c r="F17" s="17">
        <v>39.722712339123596</v>
      </c>
      <c r="G17" s="17">
        <v>38.6087683704217</v>
      </c>
      <c r="H17" s="17">
        <v>36.582927837806686</v>
      </c>
      <c r="I17" s="17">
        <v>35.381105233316063</v>
      </c>
      <c r="J17" s="17">
        <v>35.246079231817326</v>
      </c>
      <c r="K17" s="17">
        <v>34.105552830971874</v>
      </c>
      <c r="L17" s="17">
        <v>33.965791002213493</v>
      </c>
      <c r="M17" s="17">
        <v>33.813955407171335</v>
      </c>
      <c r="N17" s="17">
        <v>32.670095066267706</v>
      </c>
      <c r="O17" s="17">
        <v>31.961698392150051</v>
      </c>
      <c r="P17" s="221"/>
      <c r="Q17" s="17">
        <v>31.019244961990651</v>
      </c>
      <c r="R17" s="17">
        <v>29.172362494239273</v>
      </c>
      <c r="S17" s="17">
        <v>28.71695331819938</v>
      </c>
      <c r="T17" s="17">
        <v>28.092071997480822</v>
      </c>
      <c r="U17" s="17">
        <v>27.504309378301556</v>
      </c>
      <c r="V17" s="17">
        <v>26.436413310064101</v>
      </c>
      <c r="W17" s="17">
        <v>25.132463887524242</v>
      </c>
      <c r="X17" s="17">
        <v>24.516225961793353</v>
      </c>
      <c r="Y17" s="17">
        <v>24.170682073603221</v>
      </c>
      <c r="Z17" s="17">
        <v>23.570849017251092</v>
      </c>
      <c r="AA17" s="17">
        <v>22.771906770962836</v>
      </c>
      <c r="AB17" s="17">
        <v>20.396877935377468</v>
      </c>
      <c r="AC17" s="17">
        <v>18.791374279997576</v>
      </c>
      <c r="AD17" s="17">
        <v>17.896296600004248</v>
      </c>
      <c r="AE17" s="17">
        <v>17.20401961181021</v>
      </c>
      <c r="AF17" s="17">
        <v>17.279479565510723</v>
      </c>
      <c r="AG17" s="17">
        <v>16.71</v>
      </c>
      <c r="AH17" s="17">
        <v>15.85</v>
      </c>
      <c r="AI17" s="17">
        <v>15.21</v>
      </c>
    </row>
    <row r="18" spans="1:35" ht="14.65" customHeight="1" x14ac:dyDescent="0.2">
      <c r="A18" s="16" t="s">
        <v>12</v>
      </c>
      <c r="B18" s="17">
        <v>28.052045061704945</v>
      </c>
      <c r="C18" s="17">
        <v>29.339628353143631</v>
      </c>
      <c r="D18" s="17">
        <v>30.518870769447059</v>
      </c>
      <c r="E18" s="17">
        <v>29.763949713141102</v>
      </c>
      <c r="F18" s="17">
        <v>30.23528627929889</v>
      </c>
      <c r="G18" s="17">
        <v>30.372499701829714</v>
      </c>
      <c r="H18" s="17">
        <v>30.095129945845304</v>
      </c>
      <c r="I18" s="17">
        <v>30.038552042252824</v>
      </c>
      <c r="J18" s="17">
        <v>29.561010325848052</v>
      </c>
      <c r="K18" s="17">
        <v>29.598266931799078</v>
      </c>
      <c r="L18" s="17">
        <v>28.418290259764493</v>
      </c>
      <c r="M18" s="17">
        <v>28.948190747875653</v>
      </c>
      <c r="N18" s="17">
        <v>28.790063275248311</v>
      </c>
      <c r="O18" s="17">
        <v>28.426227407445058</v>
      </c>
      <c r="P18" s="221"/>
      <c r="Q18" s="17">
        <v>28.370297862122897</v>
      </c>
      <c r="R18" s="17">
        <v>28.255767995526448</v>
      </c>
      <c r="S18" s="17">
        <v>27.793019943727447</v>
      </c>
      <c r="T18" s="17">
        <v>26.969243362221967</v>
      </c>
      <c r="U18" s="17">
        <v>26.419701847070552</v>
      </c>
      <c r="V18" s="17">
        <v>26.214057365845996</v>
      </c>
      <c r="W18" s="17">
        <v>25.841332253456748</v>
      </c>
      <c r="X18" s="17">
        <v>25.414268283004589</v>
      </c>
      <c r="Y18" s="17">
        <v>25.170538700363913</v>
      </c>
      <c r="Z18" s="17">
        <v>24.555335731667146</v>
      </c>
      <c r="AA18" s="17">
        <v>24.00323799955757</v>
      </c>
      <c r="AB18" s="17">
        <v>24.641431417851937</v>
      </c>
      <c r="AC18" s="17">
        <v>25.154986381572026</v>
      </c>
      <c r="AD18" s="17">
        <v>24.713835925513592</v>
      </c>
      <c r="AE18" s="17">
        <v>24.622427300978121</v>
      </c>
      <c r="AF18" s="17">
        <v>24.14721847034064</v>
      </c>
      <c r="AG18" s="17">
        <v>24.15</v>
      </c>
      <c r="AH18" s="17">
        <v>23.46</v>
      </c>
      <c r="AI18" s="17">
        <v>22.47</v>
      </c>
    </row>
    <row r="19" spans="1:35" ht="14.65" customHeight="1" x14ac:dyDescent="0.2">
      <c r="A19" s="16" t="s">
        <v>13</v>
      </c>
      <c r="B19" s="17">
        <v>28.029887654398035</v>
      </c>
      <c r="C19" s="17">
        <v>27.792342532575471</v>
      </c>
      <c r="D19" s="17">
        <v>28.457384991180092</v>
      </c>
      <c r="E19" s="17">
        <v>30.574850893861104</v>
      </c>
      <c r="F19" s="17">
        <v>30.042001381577517</v>
      </c>
      <c r="G19" s="17">
        <v>31.018731927748576</v>
      </c>
      <c r="H19" s="17">
        <v>33.321942216347999</v>
      </c>
      <c r="I19" s="17">
        <v>34.580342724431105</v>
      </c>
      <c r="J19" s="17">
        <v>35.192910442334622</v>
      </c>
      <c r="K19" s="17">
        <v>36.296180237229045</v>
      </c>
      <c r="L19" s="17">
        <v>37.61591873802201</v>
      </c>
      <c r="M19" s="17">
        <v>37.237853844953008</v>
      </c>
      <c r="N19" s="17">
        <v>38.539841658483994</v>
      </c>
      <c r="O19" s="17">
        <v>39.612074200404898</v>
      </c>
      <c r="P19" s="221"/>
      <c r="Q19" s="17">
        <v>40.61045397353967</v>
      </c>
      <c r="R19" s="17">
        <v>42.571869510234336</v>
      </c>
      <c r="S19" s="17">
        <v>43.490026738073212</v>
      </c>
      <c r="T19" s="17">
        <v>44.938684640297396</v>
      </c>
      <c r="U19" s="17">
        <v>46.075988774627987</v>
      </c>
      <c r="V19" s="17">
        <v>47.349529324089772</v>
      </c>
      <c r="W19" s="17">
        <v>49.026203859018729</v>
      </c>
      <c r="X19" s="17">
        <v>50.069505755202172</v>
      </c>
      <c r="Y19" s="17">
        <v>50.658779226032934</v>
      </c>
      <c r="Z19" s="17">
        <v>51.87381525108151</v>
      </c>
      <c r="AA19" s="17">
        <v>53.224855229479694</v>
      </c>
      <c r="AB19" s="17">
        <v>54.961690646770421</v>
      </c>
      <c r="AC19" s="17">
        <v>56.053639338430564</v>
      </c>
      <c r="AD19" s="17">
        <v>57.38986747448218</v>
      </c>
      <c r="AE19" s="17">
        <v>58.173553087211673</v>
      </c>
      <c r="AF19" s="17">
        <v>58.887909969520067</v>
      </c>
      <c r="AG19" s="17">
        <v>59.13</v>
      </c>
      <c r="AH19" s="17">
        <v>60.69</v>
      </c>
      <c r="AI19" s="17">
        <v>62.32</v>
      </c>
    </row>
    <row r="20" spans="1:35" ht="14.65" customHeight="1" x14ac:dyDescent="0.2">
      <c r="A20" s="21" t="s">
        <v>14</v>
      </c>
      <c r="B20" s="22">
        <v>100</v>
      </c>
      <c r="C20" s="22">
        <v>100</v>
      </c>
      <c r="D20" s="22">
        <v>100</v>
      </c>
      <c r="E20" s="22">
        <v>100</v>
      </c>
      <c r="F20" s="22">
        <v>100</v>
      </c>
      <c r="G20" s="22">
        <v>100</v>
      </c>
      <c r="H20" s="22">
        <v>100</v>
      </c>
      <c r="I20" s="22">
        <v>100</v>
      </c>
      <c r="J20" s="22">
        <v>100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  <c r="P20" s="223"/>
      <c r="Q20" s="22">
        <v>100</v>
      </c>
      <c r="R20" s="22">
        <v>100</v>
      </c>
      <c r="S20" s="22">
        <v>100</v>
      </c>
      <c r="T20" s="22">
        <f>SUM(T17:T19)</f>
        <v>100.00000000000018</v>
      </c>
      <c r="U20" s="22">
        <f t="shared" ref="U20" si="16">SUM(U17:U19)</f>
        <v>100.0000000000001</v>
      </c>
      <c r="V20" s="22">
        <f t="shared" ref="V20" si="17">SUM(V17:V19)</f>
        <v>99.999999999999872</v>
      </c>
      <c r="W20" s="22">
        <f t="shared" ref="W20" si="18">SUM(W17:W19)</f>
        <v>99.999999999999716</v>
      </c>
      <c r="X20" s="22">
        <f t="shared" ref="X20" si="19">SUM(X17:X19)</f>
        <v>100.00000000000011</v>
      </c>
      <c r="Y20" s="22">
        <f t="shared" ref="Y20" si="20">SUM(Y17:Y19)</f>
        <v>100.00000000000007</v>
      </c>
      <c r="Z20" s="22">
        <f t="shared" ref="Z20" si="21">SUM(Z17:Z19)</f>
        <v>99.999999999999744</v>
      </c>
      <c r="AA20" s="22">
        <f t="shared" ref="AA20" si="22">SUM(AA17:AA19)</f>
        <v>100.0000000000001</v>
      </c>
      <c r="AB20" s="22">
        <f t="shared" ref="AB20" si="23">SUM(AB17:AB19)</f>
        <v>99.999999999999829</v>
      </c>
      <c r="AC20" s="22">
        <f t="shared" ref="AC20" si="24">SUM(AC17:AC19)</f>
        <v>100.00000000000017</v>
      </c>
      <c r="AD20" s="22">
        <f t="shared" ref="AD20" si="25">SUM(AD17:AD19)</f>
        <v>100.00000000000003</v>
      </c>
      <c r="AE20" s="22">
        <f t="shared" ref="AE20" si="26">SUM(AE17:AE19)</f>
        <v>100</v>
      </c>
      <c r="AF20" s="22">
        <f t="shared" ref="AF20" si="27">SUM(AF17:AF19)</f>
        <v>100.31460800537143</v>
      </c>
      <c r="AG20" s="22">
        <f t="shared" ref="AG20" si="28">SUM(AG17:AG19)</f>
        <v>99.990000000000009</v>
      </c>
      <c r="AH20" s="22">
        <f t="shared" ref="AH20" si="29">SUM(AH17:AH19)</f>
        <v>100</v>
      </c>
      <c r="AI20" s="22">
        <f t="shared" ref="AI20" si="30">SUM(AI17:AI19)</f>
        <v>100</v>
      </c>
    </row>
    <row r="21" spans="1:35" ht="12.75" customHeight="1" x14ac:dyDescent="0.2">
      <c r="A21" s="23" t="s">
        <v>16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</row>
    <row r="22" spans="1:35" ht="12.75" customHeight="1" x14ac:dyDescent="0.2">
      <c r="A22" s="26" t="s">
        <v>155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5"/>
      <c r="Z22" s="25"/>
      <c r="AA22" s="25"/>
    </row>
    <row r="23" spans="1:35" x14ac:dyDescent="0.2">
      <c r="A23" s="190" t="s">
        <v>154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showGridLines="0" zoomScaleNormal="100" workbookViewId="0">
      <selection activeCell="F33" sqref="F33"/>
    </sheetView>
  </sheetViews>
  <sheetFormatPr baseColWidth="10" defaultColWidth="8.85546875" defaultRowHeight="12.75" x14ac:dyDescent="0.2"/>
  <cols>
    <col min="1" max="1" width="44.28515625" customWidth="1"/>
    <col min="2" max="1025" width="11" customWidth="1"/>
  </cols>
  <sheetData>
    <row r="1" spans="1:12" x14ac:dyDescent="0.2">
      <c r="A1" s="28" t="s">
        <v>142</v>
      </c>
      <c r="B1" s="2"/>
      <c r="C1" s="2"/>
      <c r="D1" s="2"/>
      <c r="E1" s="2"/>
      <c r="F1" s="2"/>
      <c r="G1" s="2"/>
      <c r="H1" s="2"/>
    </row>
    <row r="2" spans="1:12" ht="13.9" customHeight="1" thickBot="1" x14ac:dyDescent="0.25">
      <c r="A2" s="2"/>
      <c r="B2" s="2"/>
      <c r="C2" s="2"/>
      <c r="D2" s="2"/>
      <c r="E2" s="2"/>
      <c r="F2" s="2"/>
      <c r="G2" s="2"/>
      <c r="H2" s="2"/>
    </row>
    <row r="3" spans="1:12" ht="13.9" customHeight="1" thickBot="1" x14ac:dyDescent="0.25">
      <c r="A3" s="29" t="s">
        <v>17</v>
      </c>
      <c r="B3" s="30">
        <v>2009</v>
      </c>
      <c r="C3" s="30">
        <v>2010</v>
      </c>
      <c r="D3" s="30">
        <v>2011</v>
      </c>
      <c r="E3" s="30">
        <v>2012</v>
      </c>
      <c r="F3" s="30">
        <v>2013</v>
      </c>
      <c r="G3" s="30">
        <v>2014</v>
      </c>
      <c r="H3" s="30">
        <v>2015</v>
      </c>
      <c r="I3" s="30">
        <v>2016</v>
      </c>
      <c r="J3" s="30">
        <v>2017</v>
      </c>
      <c r="K3" s="30">
        <v>2018</v>
      </c>
      <c r="L3" s="31">
        <v>2019</v>
      </c>
    </row>
    <row r="4" spans="1:12" ht="13.15" customHeight="1" x14ac:dyDescent="0.2">
      <c r="A4" s="32" t="s">
        <v>18</v>
      </c>
      <c r="B4" s="33">
        <f t="shared" ref="B4:H4" si="0">SUM(B5:B9)</f>
        <v>2125</v>
      </c>
      <c r="C4" s="33">
        <f t="shared" si="0"/>
        <v>2574</v>
      </c>
      <c r="D4" s="33">
        <f t="shared" si="0"/>
        <v>2902</v>
      </c>
      <c r="E4" s="33">
        <f t="shared" si="0"/>
        <v>3473</v>
      </c>
      <c r="F4" s="33">
        <f t="shared" si="0"/>
        <v>3097</v>
      </c>
      <c r="G4" s="33">
        <f t="shared" si="0"/>
        <v>2958</v>
      </c>
      <c r="H4" s="33">
        <f t="shared" si="0"/>
        <v>3004</v>
      </c>
      <c r="I4" s="33">
        <v>3353</v>
      </c>
      <c r="J4" s="33">
        <v>3842</v>
      </c>
      <c r="K4" s="33">
        <v>5224</v>
      </c>
      <c r="L4" s="34">
        <v>5159</v>
      </c>
    </row>
    <row r="5" spans="1:12" ht="13.15" customHeight="1" x14ac:dyDescent="0.2">
      <c r="A5" s="36" t="s">
        <v>19</v>
      </c>
      <c r="B5" s="37">
        <v>972</v>
      </c>
      <c r="C5" s="37">
        <v>1012</v>
      </c>
      <c r="D5" s="37">
        <v>1214</v>
      </c>
      <c r="E5" s="37">
        <v>1116</v>
      </c>
      <c r="F5" s="37">
        <v>918</v>
      </c>
      <c r="G5" s="37">
        <v>806</v>
      </c>
      <c r="H5" s="37">
        <v>801</v>
      </c>
      <c r="I5" s="37">
        <v>931</v>
      </c>
      <c r="J5" s="37">
        <v>1285</v>
      </c>
      <c r="K5" s="37">
        <v>2179</v>
      </c>
      <c r="L5" s="38">
        <v>2345</v>
      </c>
    </row>
    <row r="6" spans="1:12" ht="13.15" customHeight="1" x14ac:dyDescent="0.2">
      <c r="A6" s="36" t="s">
        <v>20</v>
      </c>
      <c r="B6" s="37">
        <v>502</v>
      </c>
      <c r="C6" s="37">
        <v>844</v>
      </c>
      <c r="D6" s="37">
        <v>719</v>
      </c>
      <c r="E6" s="37">
        <v>1401</v>
      </c>
      <c r="F6" s="37">
        <v>1265</v>
      </c>
      <c r="G6" s="37">
        <v>1344</v>
      </c>
      <c r="H6" s="37">
        <v>1381</v>
      </c>
      <c r="I6" s="37">
        <v>1501</v>
      </c>
      <c r="J6" s="37">
        <v>1584</v>
      </c>
      <c r="K6" s="37">
        <v>1873</v>
      </c>
      <c r="L6" s="38">
        <v>1617</v>
      </c>
    </row>
    <row r="7" spans="1:12" ht="13.15" customHeight="1" x14ac:dyDescent="0.2">
      <c r="A7" s="36" t="s">
        <v>21</v>
      </c>
      <c r="B7" s="37">
        <v>97</v>
      </c>
      <c r="C7" s="37">
        <v>165</v>
      </c>
      <c r="D7" s="37">
        <v>202</v>
      </c>
      <c r="E7" s="37">
        <v>278</v>
      </c>
      <c r="F7" s="37">
        <v>200</v>
      </c>
      <c r="G7" s="37">
        <v>145</v>
      </c>
      <c r="H7" s="37">
        <v>106</v>
      </c>
      <c r="I7" s="37">
        <v>116</v>
      </c>
      <c r="J7" s="37">
        <v>108</v>
      </c>
      <c r="K7" s="37">
        <v>191</v>
      </c>
      <c r="L7" s="38">
        <v>104</v>
      </c>
    </row>
    <row r="8" spans="1:12" ht="13.15" customHeight="1" x14ac:dyDescent="0.2">
      <c r="A8" s="36" t="s">
        <v>22</v>
      </c>
      <c r="B8" s="37">
        <v>19</v>
      </c>
      <c r="C8" s="37">
        <v>3</v>
      </c>
      <c r="D8" s="37">
        <v>88</v>
      </c>
      <c r="E8" s="37">
        <v>20</v>
      </c>
      <c r="F8" s="37">
        <v>28</v>
      </c>
      <c r="G8" s="37">
        <v>35</v>
      </c>
      <c r="H8" s="37">
        <v>21</v>
      </c>
      <c r="I8" s="37">
        <v>12</v>
      </c>
      <c r="J8" s="37">
        <v>16</v>
      </c>
      <c r="K8" s="37">
        <v>22</v>
      </c>
      <c r="L8" s="38">
        <v>39</v>
      </c>
    </row>
    <row r="9" spans="1:12" ht="13.9" customHeight="1" thickBot="1" x14ac:dyDescent="0.25">
      <c r="A9" s="36" t="s">
        <v>23</v>
      </c>
      <c r="B9" s="37">
        <f>211+324</f>
        <v>535</v>
      </c>
      <c r="C9" s="37">
        <v>550</v>
      </c>
      <c r="D9" s="37">
        <v>679</v>
      </c>
      <c r="E9" s="37">
        <v>658</v>
      </c>
      <c r="F9" s="37">
        <v>686</v>
      </c>
      <c r="G9" s="37">
        <v>628</v>
      </c>
      <c r="H9" s="37">
        <v>695</v>
      </c>
      <c r="I9" s="37">
        <v>793</v>
      </c>
      <c r="J9" s="37">
        <v>849</v>
      </c>
      <c r="K9" s="37">
        <v>959</v>
      </c>
      <c r="L9" s="38">
        <v>1054</v>
      </c>
    </row>
    <row r="10" spans="1:12" ht="13.9" customHeight="1" thickBot="1" x14ac:dyDescent="0.25">
      <c r="A10" s="39" t="s">
        <v>24</v>
      </c>
      <c r="B10" s="40">
        <f t="shared" ref="B10:J10" si="1">B5/B4</f>
        <v>0.45741176470588235</v>
      </c>
      <c r="C10" s="40">
        <f t="shared" si="1"/>
        <v>0.39316239316239315</v>
      </c>
      <c r="D10" s="40">
        <f t="shared" si="1"/>
        <v>0.41833218470020678</v>
      </c>
      <c r="E10" s="40">
        <f t="shared" si="1"/>
        <v>0.3213360207313562</v>
      </c>
      <c r="F10" s="40">
        <f t="shared" si="1"/>
        <v>0.29641588634162092</v>
      </c>
      <c r="G10" s="40">
        <f t="shared" si="1"/>
        <v>0.27248140635564572</v>
      </c>
      <c r="H10" s="40">
        <f t="shared" si="1"/>
        <v>0.26664447403462049</v>
      </c>
      <c r="I10" s="40">
        <f t="shared" si="1"/>
        <v>0.27766179540709812</v>
      </c>
      <c r="J10" s="40">
        <f t="shared" si="1"/>
        <v>0.33446121811556478</v>
      </c>
      <c r="K10" s="40">
        <f t="shared" ref="K10:L10" si="2">K5/K4</f>
        <v>0.41711332312404287</v>
      </c>
      <c r="L10" s="41">
        <f t="shared" si="2"/>
        <v>0.45454545454545453</v>
      </c>
    </row>
    <row r="11" spans="1:12" ht="13.15" customHeight="1" x14ac:dyDescent="0.2">
      <c r="A11" s="42" t="s">
        <v>25</v>
      </c>
      <c r="K11" s="110"/>
      <c r="L11" s="110"/>
    </row>
    <row r="12" spans="1:12" ht="13.15" customHeight="1" x14ac:dyDescent="0.2">
      <c r="A12" s="42"/>
      <c r="K12" s="110"/>
      <c r="L12" s="110"/>
    </row>
    <row r="13" spans="1:12" ht="13.15" customHeight="1" x14ac:dyDescent="0.2">
      <c r="A13" s="182" t="s">
        <v>26</v>
      </c>
      <c r="K13" s="110"/>
      <c r="L13" s="110"/>
    </row>
    <row r="14" spans="1:12" ht="13.15" customHeight="1" x14ac:dyDescent="0.2">
      <c r="A14" s="43"/>
      <c r="B14" s="44">
        <v>2009</v>
      </c>
      <c r="C14" s="44">
        <v>2010</v>
      </c>
      <c r="D14" s="44">
        <v>2011</v>
      </c>
      <c r="E14" s="44">
        <v>2012</v>
      </c>
      <c r="F14" s="44">
        <v>2013</v>
      </c>
      <c r="G14" s="44">
        <v>2014</v>
      </c>
      <c r="H14" s="44">
        <v>2015</v>
      </c>
      <c r="I14" s="44">
        <v>2016</v>
      </c>
      <c r="J14" s="44">
        <v>2017</v>
      </c>
      <c r="K14" s="44">
        <v>2018</v>
      </c>
      <c r="L14" s="45">
        <v>2019</v>
      </c>
    </row>
    <row r="15" spans="1:12" ht="13.15" customHeight="1" x14ac:dyDescent="0.2">
      <c r="A15" s="46" t="s">
        <v>27</v>
      </c>
      <c r="B15" s="35">
        <v>138709</v>
      </c>
      <c r="C15" s="35">
        <v>152920</v>
      </c>
      <c r="D15" s="35">
        <v>172356</v>
      </c>
      <c r="E15" s="35">
        <v>178825</v>
      </c>
      <c r="F15" s="35">
        <v>172821</v>
      </c>
      <c r="G15" s="35">
        <v>176308</v>
      </c>
      <c r="H15" s="35">
        <v>185874</v>
      </c>
      <c r="I15" s="35">
        <v>195326</v>
      </c>
      <c r="J15" s="192">
        <v>209276</v>
      </c>
      <c r="K15" s="192">
        <v>235399</v>
      </c>
      <c r="L15" s="193">
        <v>218697</v>
      </c>
    </row>
    <row r="16" spans="1:12" ht="13.15" customHeight="1" x14ac:dyDescent="0.2">
      <c r="A16" s="47" t="s">
        <v>28</v>
      </c>
      <c r="B16" s="48">
        <v>8446</v>
      </c>
      <c r="C16" s="48">
        <v>9030</v>
      </c>
      <c r="D16" s="48">
        <v>12329</v>
      </c>
      <c r="E16" s="48">
        <v>13273</v>
      </c>
      <c r="F16" s="48">
        <v>14385</v>
      </c>
      <c r="G16" s="48">
        <v>13062</v>
      </c>
      <c r="H16" s="48">
        <v>13935</v>
      </c>
      <c r="I16" s="48">
        <v>13043</v>
      </c>
      <c r="J16" s="48">
        <v>15365</v>
      </c>
      <c r="K16" s="48">
        <v>15076</v>
      </c>
      <c r="L16" s="49">
        <v>14319</v>
      </c>
    </row>
    <row r="17" spans="1:12" ht="13.15" customHeight="1" x14ac:dyDescent="0.2">
      <c r="A17" s="50" t="s">
        <v>29</v>
      </c>
      <c r="K17" s="110"/>
      <c r="L17" s="110"/>
    </row>
    <row r="18" spans="1:12" ht="13.15" customHeight="1" x14ac:dyDescent="0.2">
      <c r="A18" s="51" t="s">
        <v>30</v>
      </c>
      <c r="K18" s="110"/>
      <c r="L18" s="110"/>
    </row>
    <row r="19" spans="1:12" ht="13.15" customHeight="1" x14ac:dyDescent="0.2">
      <c r="A19" s="2"/>
      <c r="B19" s="2"/>
      <c r="C19" s="2"/>
      <c r="D19" s="2"/>
      <c r="E19" s="2"/>
      <c r="F19" s="2"/>
      <c r="G19" s="2"/>
      <c r="H19" s="2"/>
      <c r="K19" s="110"/>
      <c r="L19" s="110"/>
    </row>
    <row r="20" spans="1:12" ht="13.15" customHeight="1" x14ac:dyDescent="0.2">
      <c r="A20" s="28" t="s">
        <v>31</v>
      </c>
      <c r="B20" s="2"/>
      <c r="C20" s="2"/>
      <c r="D20" s="2"/>
      <c r="E20" s="2"/>
      <c r="F20" s="2"/>
      <c r="G20" s="2"/>
      <c r="H20" s="2"/>
      <c r="K20" s="110"/>
      <c r="L20" s="110"/>
    </row>
    <row r="21" spans="1:12" ht="13.9" customHeight="1" thickBot="1" x14ac:dyDescent="0.25">
      <c r="A21" s="2"/>
      <c r="B21" s="2"/>
      <c r="C21" s="2"/>
      <c r="D21" s="2"/>
      <c r="E21" s="2"/>
      <c r="F21" s="2"/>
      <c r="G21" s="2"/>
      <c r="H21" s="2"/>
      <c r="K21" s="110"/>
      <c r="L21" s="110"/>
    </row>
    <row r="22" spans="1:12" ht="13.9" customHeight="1" thickBot="1" x14ac:dyDescent="0.25">
      <c r="A22" s="29" t="s">
        <v>32</v>
      </c>
      <c r="B22" s="30">
        <v>2009</v>
      </c>
      <c r="C22" s="30">
        <v>2010</v>
      </c>
      <c r="D22" s="30">
        <v>2011</v>
      </c>
      <c r="E22" s="30">
        <v>2012</v>
      </c>
      <c r="F22" s="30">
        <v>2013</v>
      </c>
      <c r="G22" s="30">
        <v>2014</v>
      </c>
      <c r="H22" s="30">
        <v>2015</v>
      </c>
      <c r="I22" s="30">
        <v>2016</v>
      </c>
      <c r="J22" s="30">
        <v>2017</v>
      </c>
      <c r="K22" s="30">
        <v>2018</v>
      </c>
      <c r="L22" s="31">
        <v>2019</v>
      </c>
    </row>
    <row r="23" spans="1:12" ht="13.15" customHeight="1" x14ac:dyDescent="0.2">
      <c r="A23" s="32" t="s">
        <v>18</v>
      </c>
      <c r="B23" s="52" t="s">
        <v>33</v>
      </c>
      <c r="C23" s="33">
        <f t="shared" ref="C23:H23" si="3">SUM(C24:C28)</f>
        <v>1904</v>
      </c>
      <c r="D23" s="33">
        <f t="shared" si="3"/>
        <v>1943</v>
      </c>
      <c r="E23" s="33">
        <f t="shared" si="3"/>
        <v>2202</v>
      </c>
      <c r="F23" s="33">
        <f t="shared" si="3"/>
        <v>2835</v>
      </c>
      <c r="G23" s="33">
        <f t="shared" si="3"/>
        <v>2333</v>
      </c>
      <c r="H23" s="33">
        <f t="shared" si="3"/>
        <v>2186</v>
      </c>
      <c r="I23" s="33">
        <v>2180</v>
      </c>
      <c r="J23" s="33">
        <v>2306</v>
      </c>
      <c r="K23" s="33">
        <v>2644</v>
      </c>
      <c r="L23" s="34">
        <v>2825</v>
      </c>
    </row>
    <row r="24" spans="1:12" ht="13.15" customHeight="1" x14ac:dyDescent="0.2">
      <c r="A24" s="36" t="s">
        <v>34</v>
      </c>
      <c r="B24" s="52" t="s">
        <v>33</v>
      </c>
      <c r="C24" s="37">
        <v>146</v>
      </c>
      <c r="D24" s="37">
        <v>246</v>
      </c>
      <c r="E24" s="37">
        <v>266</v>
      </c>
      <c r="F24" s="37">
        <v>416</v>
      </c>
      <c r="G24" s="37">
        <v>286</v>
      </c>
      <c r="H24" s="37">
        <v>200</v>
      </c>
      <c r="I24" s="37">
        <v>199</v>
      </c>
      <c r="J24" s="37">
        <v>307</v>
      </c>
      <c r="K24" s="37">
        <v>225</v>
      </c>
      <c r="L24" s="38">
        <v>389</v>
      </c>
    </row>
    <row r="25" spans="1:12" ht="13.15" customHeight="1" x14ac:dyDescent="0.2">
      <c r="A25" s="36" t="s">
        <v>19</v>
      </c>
      <c r="B25" s="52" t="s">
        <v>33</v>
      </c>
      <c r="C25" s="37">
        <v>617</v>
      </c>
      <c r="D25" s="37">
        <v>771</v>
      </c>
      <c r="E25" s="37">
        <v>718</v>
      </c>
      <c r="F25" s="37">
        <v>921</v>
      </c>
      <c r="G25" s="37">
        <v>845</v>
      </c>
      <c r="H25" s="37">
        <v>851</v>
      </c>
      <c r="I25" s="37">
        <v>922</v>
      </c>
      <c r="J25" s="37">
        <v>912</v>
      </c>
      <c r="K25" s="37">
        <v>1088</v>
      </c>
      <c r="L25" s="38">
        <v>1038</v>
      </c>
    </row>
    <row r="26" spans="1:12" ht="13.15" customHeight="1" x14ac:dyDescent="0.2">
      <c r="A26" s="36" t="s">
        <v>20</v>
      </c>
      <c r="B26" s="52" t="s">
        <v>33</v>
      </c>
      <c r="C26" s="37">
        <v>634</v>
      </c>
      <c r="D26" s="37">
        <v>683</v>
      </c>
      <c r="E26" s="37">
        <v>939</v>
      </c>
      <c r="F26" s="37">
        <v>1033</v>
      </c>
      <c r="G26" s="37">
        <v>939</v>
      </c>
      <c r="H26" s="37">
        <v>965</v>
      </c>
      <c r="I26" s="37">
        <v>836</v>
      </c>
      <c r="J26" s="37">
        <v>820</v>
      </c>
      <c r="K26" s="37">
        <v>1099</v>
      </c>
      <c r="L26" s="38">
        <v>1130</v>
      </c>
    </row>
    <row r="27" spans="1:12" ht="13.15" customHeight="1" x14ac:dyDescent="0.2">
      <c r="A27" s="36" t="s">
        <v>21</v>
      </c>
      <c r="B27" s="52" t="s">
        <v>33</v>
      </c>
      <c r="C27" s="37">
        <v>248</v>
      </c>
      <c r="D27" s="37">
        <v>47</v>
      </c>
      <c r="E27" s="37">
        <v>123</v>
      </c>
      <c r="F27" s="37">
        <v>180</v>
      </c>
      <c r="G27" s="37">
        <v>150</v>
      </c>
      <c r="H27" s="37">
        <v>66</v>
      </c>
      <c r="I27" s="37">
        <v>106</v>
      </c>
      <c r="J27" s="37">
        <v>135</v>
      </c>
      <c r="K27" s="37">
        <v>136</v>
      </c>
      <c r="L27" s="38">
        <v>145</v>
      </c>
    </row>
    <row r="28" spans="1:12" ht="13.15" customHeight="1" thickBot="1" x14ac:dyDescent="0.25">
      <c r="A28" s="36" t="s">
        <v>22</v>
      </c>
      <c r="B28" s="52" t="s">
        <v>33</v>
      </c>
      <c r="C28" s="37">
        <v>259</v>
      </c>
      <c r="D28" s="37">
        <v>196</v>
      </c>
      <c r="E28" s="37">
        <v>156</v>
      </c>
      <c r="F28" s="37">
        <v>285</v>
      </c>
      <c r="G28" s="37">
        <v>113</v>
      </c>
      <c r="H28" s="37">
        <v>104</v>
      </c>
      <c r="I28" s="37">
        <v>117</v>
      </c>
      <c r="J28" s="37">
        <v>132</v>
      </c>
      <c r="K28" s="37">
        <v>96</v>
      </c>
      <c r="L28" s="38">
        <v>123</v>
      </c>
    </row>
    <row r="29" spans="1:12" ht="13.9" customHeight="1" thickBot="1" x14ac:dyDescent="0.25">
      <c r="A29" s="39" t="s">
        <v>24</v>
      </c>
      <c r="B29" s="53" t="s">
        <v>33</v>
      </c>
      <c r="C29" s="40">
        <f t="shared" ref="C29:J29" si="4">C25/C23</f>
        <v>0.32405462184873951</v>
      </c>
      <c r="D29" s="40">
        <f t="shared" si="4"/>
        <v>0.3968090581574884</v>
      </c>
      <c r="E29" s="40">
        <f t="shared" si="4"/>
        <v>0.32606721162579472</v>
      </c>
      <c r="F29" s="40">
        <f t="shared" si="4"/>
        <v>0.32486772486772486</v>
      </c>
      <c r="G29" s="40">
        <f t="shared" si="4"/>
        <v>0.3621945992284612</v>
      </c>
      <c r="H29" s="40">
        <f t="shared" si="4"/>
        <v>0.38929551692589204</v>
      </c>
      <c r="I29" s="40">
        <f t="shared" si="4"/>
        <v>0.42293577981651376</v>
      </c>
      <c r="J29" s="40">
        <f t="shared" si="4"/>
        <v>0.39549002601908068</v>
      </c>
      <c r="K29" s="40">
        <f t="shared" ref="K29:L29" si="5">K25/K23</f>
        <v>0.4114977307110439</v>
      </c>
      <c r="L29" s="41">
        <f t="shared" si="5"/>
        <v>0.36743362831858406</v>
      </c>
    </row>
    <row r="30" spans="1:12" ht="13.15" customHeight="1" x14ac:dyDescent="0.2">
      <c r="A30" s="54" t="s">
        <v>35</v>
      </c>
      <c r="B30" s="2"/>
      <c r="C30" s="2"/>
      <c r="D30" s="2"/>
      <c r="E30" s="2"/>
      <c r="F30" s="2"/>
      <c r="G30" s="2"/>
      <c r="H30" s="2"/>
    </row>
    <row r="31" spans="1:12" ht="13.15" customHeight="1" x14ac:dyDescent="0.2">
      <c r="A31" s="54" t="s">
        <v>36</v>
      </c>
      <c r="B31" s="2"/>
      <c r="C31" s="2"/>
      <c r="D31" s="2"/>
      <c r="E31" s="2"/>
      <c r="F31" s="2"/>
      <c r="G31" s="2"/>
      <c r="H31" s="2"/>
    </row>
    <row r="32" spans="1:12" ht="13.15" customHeight="1" x14ac:dyDescent="0.2">
      <c r="A32" s="42" t="s">
        <v>25</v>
      </c>
      <c r="B32" s="2"/>
      <c r="C32" s="2"/>
      <c r="D32" s="2"/>
      <c r="E32" s="2"/>
      <c r="F32" s="2"/>
      <c r="G32" s="2"/>
      <c r="H32" s="2"/>
    </row>
    <row r="33" spans="2:8" ht="13.15" customHeight="1" x14ac:dyDescent="0.2">
      <c r="B33" s="2"/>
      <c r="C33" s="2"/>
      <c r="D33" s="2"/>
      <c r="E33" s="2"/>
      <c r="F33" s="2"/>
      <c r="G33" s="2"/>
      <c r="H33" s="2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W18"/>
  <sheetViews>
    <sheetView showGridLines="0" zoomScale="110" zoomScaleNormal="11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W10" sqref="W10"/>
    </sheetView>
  </sheetViews>
  <sheetFormatPr baseColWidth="10" defaultColWidth="8.85546875" defaultRowHeight="12.75" x14ac:dyDescent="0.2"/>
  <cols>
    <col min="1" max="1" width="43" style="62" customWidth="1"/>
    <col min="2" max="11" width="6.28515625" style="62" customWidth="1"/>
    <col min="12" max="21" width="6.28515625" style="63" customWidth="1"/>
    <col min="22" max="33" width="6.28515625" style="62" customWidth="1"/>
    <col min="34" max="257" width="6.85546875" style="62" customWidth="1"/>
    <col min="258" max="1025" width="6.85546875" customWidth="1"/>
  </cols>
  <sheetData>
    <row r="1" spans="1:36" s="58" customFormat="1" x14ac:dyDescent="0.2">
      <c r="A1" s="57" t="s">
        <v>143</v>
      </c>
    </row>
    <row r="2" spans="1:36" s="58" customFormat="1" x14ac:dyDescent="0.2">
      <c r="A2" s="57"/>
    </row>
    <row r="3" spans="1:36" s="71" customFormat="1" ht="11.25" x14ac:dyDescent="0.2">
      <c r="A3" s="65"/>
      <c r="B3" s="70">
        <v>1985</v>
      </c>
      <c r="C3" s="70">
        <v>1986</v>
      </c>
      <c r="D3" s="70">
        <v>1987</v>
      </c>
      <c r="E3" s="70">
        <v>1988</v>
      </c>
      <c r="F3" s="70">
        <v>1989</v>
      </c>
      <c r="G3" s="70">
        <v>1990</v>
      </c>
      <c r="H3" s="70">
        <v>1991</v>
      </c>
      <c r="I3" s="70">
        <v>1992</v>
      </c>
      <c r="J3" s="70">
        <v>1993</v>
      </c>
      <c r="K3" s="70">
        <v>1994</v>
      </c>
      <c r="L3" s="64">
        <v>1995</v>
      </c>
      <c r="M3" s="64">
        <v>1996</v>
      </c>
      <c r="N3" s="64">
        <v>1997</v>
      </c>
      <c r="O3" s="64">
        <v>1998</v>
      </c>
      <c r="P3" s="64">
        <v>1999</v>
      </c>
      <c r="Q3" s="64">
        <v>2000</v>
      </c>
      <c r="R3" s="64">
        <v>2001</v>
      </c>
      <c r="S3" s="64">
        <v>2002</v>
      </c>
      <c r="T3" s="64">
        <v>2003</v>
      </c>
      <c r="U3" s="64">
        <v>2004</v>
      </c>
      <c r="V3" s="64">
        <v>2005</v>
      </c>
      <c r="W3" s="64">
        <v>2006</v>
      </c>
      <c r="X3" s="64">
        <v>2007</v>
      </c>
      <c r="Y3" s="64">
        <v>2008</v>
      </c>
      <c r="Z3" s="64">
        <v>2009</v>
      </c>
      <c r="AA3" s="64">
        <v>2010</v>
      </c>
      <c r="AB3" s="64">
        <v>2011</v>
      </c>
      <c r="AC3" s="195">
        <v>2012</v>
      </c>
      <c r="AD3" s="196">
        <v>2013</v>
      </c>
      <c r="AE3" s="64">
        <v>2014</v>
      </c>
      <c r="AF3" s="64">
        <v>2015</v>
      </c>
      <c r="AG3" s="64">
        <v>2016</v>
      </c>
      <c r="AH3" s="64">
        <v>2017</v>
      </c>
      <c r="AI3" s="64">
        <v>2018</v>
      </c>
      <c r="AJ3" s="64">
        <v>2019</v>
      </c>
    </row>
    <row r="4" spans="1:36" s="56" customFormat="1" ht="16.5" customHeight="1" x14ac:dyDescent="0.2">
      <c r="A4" s="65" t="s">
        <v>37</v>
      </c>
      <c r="B4" s="72">
        <v>35020</v>
      </c>
      <c r="C4" s="72">
        <v>36194</v>
      </c>
      <c r="D4" s="72">
        <v>37538</v>
      </c>
      <c r="E4" s="72">
        <v>44036</v>
      </c>
      <c r="F4" s="72">
        <v>45163</v>
      </c>
      <c r="G4" s="72">
        <v>43879</v>
      </c>
      <c r="H4" s="72">
        <v>42783</v>
      </c>
      <c r="I4" s="72">
        <v>41555</v>
      </c>
      <c r="J4" s="72">
        <v>42989</v>
      </c>
      <c r="K4" s="72">
        <v>38074</v>
      </c>
      <c r="L4" s="72">
        <v>34258</v>
      </c>
      <c r="M4" s="72">
        <v>34644</v>
      </c>
      <c r="N4" s="72">
        <v>33667</v>
      </c>
      <c r="O4" s="72">
        <v>33342</v>
      </c>
      <c r="P4" s="72">
        <v>35666</v>
      </c>
      <c r="Q4" s="72">
        <v>42494</v>
      </c>
      <c r="R4" s="72">
        <v>47950</v>
      </c>
      <c r="S4" s="72">
        <v>48019</v>
      </c>
      <c r="T4" s="72">
        <v>52873</v>
      </c>
      <c r="U4" s="72">
        <v>57057</v>
      </c>
      <c r="V4" s="72">
        <v>55943</v>
      </c>
      <c r="W4" s="72">
        <v>56520</v>
      </c>
      <c r="X4" s="72">
        <v>61415</v>
      </c>
      <c r="Y4" s="72">
        <v>65197</v>
      </c>
      <c r="Z4" s="66">
        <v>55707</v>
      </c>
      <c r="AA4" s="66">
        <v>42429</v>
      </c>
      <c r="AB4" s="66">
        <v>41109</v>
      </c>
      <c r="AC4" s="197">
        <v>39837</v>
      </c>
      <c r="AD4" s="198">
        <v>38681</v>
      </c>
      <c r="AE4" s="66">
        <v>39857</v>
      </c>
      <c r="AF4" s="66">
        <v>37870</v>
      </c>
      <c r="AG4" s="66">
        <v>36353</v>
      </c>
      <c r="AH4" s="66">
        <v>36971</v>
      </c>
      <c r="AI4" s="66">
        <v>38175</v>
      </c>
      <c r="AJ4" s="66">
        <v>41835</v>
      </c>
    </row>
    <row r="5" spans="1:36" s="56" customFormat="1" ht="16.5" customHeight="1" x14ac:dyDescent="0.2">
      <c r="A5" s="67" t="s">
        <v>38</v>
      </c>
      <c r="B5" s="201" t="s">
        <v>33</v>
      </c>
      <c r="C5" s="201" t="s">
        <v>33</v>
      </c>
      <c r="D5" s="201" t="s">
        <v>33</v>
      </c>
      <c r="E5" s="201" t="s">
        <v>33</v>
      </c>
      <c r="F5" s="201" t="s">
        <v>33</v>
      </c>
      <c r="G5" s="201" t="s">
        <v>33</v>
      </c>
      <c r="H5" s="201" t="s">
        <v>33</v>
      </c>
      <c r="I5" s="201" t="s">
        <v>33</v>
      </c>
      <c r="J5" s="201" t="s">
        <v>33</v>
      </c>
      <c r="K5" s="201" t="s">
        <v>33</v>
      </c>
      <c r="L5" s="201" t="s">
        <v>33</v>
      </c>
      <c r="M5" s="201" t="s">
        <v>33</v>
      </c>
      <c r="N5" s="201" t="s">
        <v>33</v>
      </c>
      <c r="O5" s="201" t="s">
        <v>33</v>
      </c>
      <c r="P5" s="201" t="s">
        <v>33</v>
      </c>
      <c r="Q5" s="201" t="s">
        <v>33</v>
      </c>
      <c r="R5" s="73">
        <v>45763</v>
      </c>
      <c r="S5" s="73">
        <v>45528</v>
      </c>
      <c r="T5" s="73">
        <v>49899</v>
      </c>
      <c r="U5" s="73">
        <v>53723</v>
      </c>
      <c r="V5" s="73">
        <v>52379</v>
      </c>
      <c r="W5" s="73">
        <v>52790</v>
      </c>
      <c r="X5" s="73">
        <v>57276</v>
      </c>
      <c r="Y5" s="73">
        <v>60788</v>
      </c>
      <c r="Z5" s="68">
        <v>52259</v>
      </c>
      <c r="AA5" s="68">
        <v>40472</v>
      </c>
      <c r="AB5" s="68">
        <v>39283</v>
      </c>
      <c r="AC5" s="199">
        <v>37923</v>
      </c>
      <c r="AD5" s="200">
        <v>36752</v>
      </c>
      <c r="AE5" s="194">
        <v>37809</v>
      </c>
      <c r="AF5" s="194">
        <v>35799</v>
      </c>
      <c r="AG5" s="194">
        <v>34336</v>
      </c>
      <c r="AH5" s="194">
        <v>34844</v>
      </c>
      <c r="AI5" s="194">
        <v>35960</v>
      </c>
      <c r="AJ5" s="194">
        <v>39354</v>
      </c>
    </row>
    <row r="6" spans="1:36" s="56" customFormat="1" ht="16.5" customHeight="1" x14ac:dyDescent="0.2">
      <c r="A6" s="67" t="s">
        <v>39</v>
      </c>
      <c r="B6" s="201" t="s">
        <v>33</v>
      </c>
      <c r="C6" s="201" t="s">
        <v>33</v>
      </c>
      <c r="D6" s="201" t="s">
        <v>33</v>
      </c>
      <c r="E6" s="201" t="s">
        <v>33</v>
      </c>
      <c r="F6" s="201" t="s">
        <v>33</v>
      </c>
      <c r="G6" s="201" t="s">
        <v>33</v>
      </c>
      <c r="H6" s="201" t="s">
        <v>33</v>
      </c>
      <c r="I6" s="201" t="s">
        <v>33</v>
      </c>
      <c r="J6" s="201" t="s">
        <v>33</v>
      </c>
      <c r="K6" s="201" t="s">
        <v>33</v>
      </c>
      <c r="L6" s="201" t="s">
        <v>33</v>
      </c>
      <c r="M6" s="201" t="s">
        <v>33</v>
      </c>
      <c r="N6" s="201" t="s">
        <v>33</v>
      </c>
      <c r="O6" s="201" t="s">
        <v>33</v>
      </c>
      <c r="P6" s="201" t="s">
        <v>33</v>
      </c>
      <c r="Q6" s="201" t="s">
        <v>33</v>
      </c>
      <c r="R6" s="73">
        <v>2187</v>
      </c>
      <c r="S6" s="73">
        <v>2491</v>
      </c>
      <c r="T6" s="73">
        <v>2974</v>
      </c>
      <c r="U6" s="73">
        <v>3334</v>
      </c>
      <c r="V6" s="73">
        <v>3564</v>
      </c>
      <c r="W6" s="73">
        <v>3730</v>
      </c>
      <c r="X6" s="73">
        <v>4139</v>
      </c>
      <c r="Y6" s="73">
        <v>4409</v>
      </c>
      <c r="Z6" s="68">
        <v>3449</v>
      </c>
      <c r="AA6" s="68">
        <v>1957</v>
      </c>
      <c r="AB6" s="68">
        <v>1826</v>
      </c>
      <c r="AC6" s="199">
        <v>1914</v>
      </c>
      <c r="AD6" s="200">
        <v>1929</v>
      </c>
      <c r="AE6" s="194">
        <v>2048</v>
      </c>
      <c r="AF6" s="194">
        <v>2071</v>
      </c>
      <c r="AG6" s="194">
        <v>2017</v>
      </c>
      <c r="AH6" s="194">
        <v>2127</v>
      </c>
      <c r="AI6" s="194">
        <v>2215</v>
      </c>
      <c r="AJ6" s="194">
        <v>2481</v>
      </c>
    </row>
    <row r="7" spans="1:36" s="56" customFormat="1" ht="11.25" x14ac:dyDescent="0.2">
      <c r="A7" s="204" t="s">
        <v>35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2"/>
      <c r="S7" s="202"/>
      <c r="T7" s="202"/>
      <c r="U7" s="202"/>
      <c r="V7" s="202"/>
      <c r="W7" s="202"/>
      <c r="X7" s="202"/>
      <c r="Y7" s="202"/>
      <c r="Z7" s="69"/>
      <c r="AA7" s="69"/>
      <c r="AB7" s="69"/>
      <c r="AC7" s="69"/>
      <c r="AD7" s="203"/>
      <c r="AE7" s="203"/>
      <c r="AF7" s="203"/>
      <c r="AG7" s="203"/>
      <c r="AH7" s="203"/>
      <c r="AI7" s="203"/>
      <c r="AJ7" s="203"/>
    </row>
    <row r="8" spans="1:36" s="58" customFormat="1" ht="14.65" customHeight="1" x14ac:dyDescent="0.2">
      <c r="A8" s="56" t="s">
        <v>144</v>
      </c>
    </row>
    <row r="9" spans="1:36" s="58" customFormat="1" x14ac:dyDescent="0.2">
      <c r="A9" s="59" t="s">
        <v>145</v>
      </c>
    </row>
    <row r="10" spans="1:36" ht="14.65" customHeight="1" x14ac:dyDescent="0.2"/>
    <row r="11" spans="1:36" ht="14.65" customHeight="1" x14ac:dyDescent="0.2"/>
    <row r="12" spans="1:36" ht="14.65" customHeight="1" x14ac:dyDescent="0.2"/>
    <row r="13" spans="1:36" ht="14.65" customHeight="1" x14ac:dyDescent="0.2"/>
    <row r="14" spans="1:36" ht="14.65" customHeight="1" x14ac:dyDescent="0.2"/>
    <row r="15" spans="1:36" ht="14.65" customHeight="1" x14ac:dyDescent="0.2"/>
    <row r="18" ht="13.15" customHeight="1" x14ac:dyDescent="0.2"/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W32"/>
  <sheetViews>
    <sheetView showGridLines="0" zoomScale="110" zoomScaleNormal="110" workbookViewId="0">
      <selection activeCell="O16" sqref="O16"/>
    </sheetView>
  </sheetViews>
  <sheetFormatPr baseColWidth="10" defaultColWidth="8.85546875" defaultRowHeight="12.75" x14ac:dyDescent="0.2"/>
  <cols>
    <col min="1" max="1" width="7.140625" style="62" customWidth="1"/>
    <col min="2" max="8" width="8.7109375" style="62" customWidth="1"/>
    <col min="9" max="9" width="9.140625" style="62" customWidth="1"/>
    <col min="10" max="10" width="8.7109375" style="62" customWidth="1"/>
    <col min="11" max="12" width="9.7109375" style="62" customWidth="1"/>
    <col min="13" max="13" width="11.140625" style="62" customWidth="1"/>
    <col min="14" max="14" width="9.7109375" style="62" customWidth="1"/>
    <col min="15" max="257" width="11.42578125" style="62" customWidth="1"/>
    <col min="258" max="1025" width="11.42578125" customWidth="1"/>
  </cols>
  <sheetData>
    <row r="1" spans="1:16" x14ac:dyDescent="0.2">
      <c r="A1" s="57" t="s">
        <v>146</v>
      </c>
    </row>
    <row r="2" spans="1:16" x14ac:dyDescent="0.2">
      <c r="A2" s="71" t="s">
        <v>141</v>
      </c>
    </row>
    <row r="3" spans="1:16" ht="10.15" customHeight="1" x14ac:dyDescent="0.2">
      <c r="A3" s="74"/>
      <c r="B3" s="241" t="s">
        <v>40</v>
      </c>
      <c r="C3" s="241"/>
      <c r="D3" s="241"/>
      <c r="E3" s="241"/>
      <c r="F3" s="241"/>
      <c r="G3" s="75"/>
      <c r="H3" s="76" t="s">
        <v>41</v>
      </c>
      <c r="I3" s="76"/>
      <c r="J3" s="77"/>
      <c r="K3" s="75"/>
      <c r="L3" s="76" t="s">
        <v>42</v>
      </c>
      <c r="M3" s="76"/>
      <c r="N3" s="77"/>
    </row>
    <row r="4" spans="1:16" ht="10.15" customHeight="1" x14ac:dyDescent="0.2">
      <c r="A4" s="78"/>
      <c r="B4" s="79"/>
      <c r="C4" s="238" t="s">
        <v>43</v>
      </c>
      <c r="D4" s="238"/>
      <c r="E4" s="238"/>
      <c r="F4" s="238"/>
      <c r="G4" s="80"/>
      <c r="H4" s="239" t="s">
        <v>43</v>
      </c>
      <c r="I4" s="239"/>
      <c r="J4" s="239"/>
      <c r="K4" s="81"/>
      <c r="L4" s="242" t="s">
        <v>43</v>
      </c>
      <c r="M4" s="242"/>
      <c r="N4" s="242"/>
    </row>
    <row r="5" spans="1:16" ht="51" customHeight="1" x14ac:dyDescent="0.2">
      <c r="A5" s="82" t="s">
        <v>44</v>
      </c>
      <c r="B5" s="83" t="s">
        <v>45</v>
      </c>
      <c r="C5" s="84" t="s">
        <v>46</v>
      </c>
      <c r="D5" s="61" t="s">
        <v>47</v>
      </c>
      <c r="E5" s="61" t="s">
        <v>48</v>
      </c>
      <c r="F5" s="85" t="s">
        <v>14</v>
      </c>
      <c r="G5" s="83" t="s">
        <v>49</v>
      </c>
      <c r="H5" s="61" t="s">
        <v>50</v>
      </c>
      <c r="I5" s="84" t="s">
        <v>51</v>
      </c>
      <c r="J5" s="61" t="s">
        <v>14</v>
      </c>
      <c r="K5" s="86" t="s">
        <v>52</v>
      </c>
      <c r="L5" s="87" t="s">
        <v>50</v>
      </c>
      <c r="M5" s="88" t="s">
        <v>51</v>
      </c>
      <c r="N5" s="87" t="s">
        <v>14</v>
      </c>
    </row>
    <row r="6" spans="1:16" ht="10.15" customHeight="1" x14ac:dyDescent="0.2">
      <c r="A6" s="89">
        <v>2004</v>
      </c>
      <c r="B6" s="90">
        <v>2702</v>
      </c>
      <c r="C6" s="91">
        <v>2645</v>
      </c>
      <c r="D6" s="91">
        <v>1811</v>
      </c>
      <c r="E6" s="91">
        <v>93</v>
      </c>
      <c r="F6" s="92">
        <v>4883</v>
      </c>
      <c r="G6" s="93" t="s">
        <v>53</v>
      </c>
      <c r="H6" s="91" t="s">
        <v>53</v>
      </c>
      <c r="I6" s="94" t="s">
        <v>53</v>
      </c>
      <c r="J6" s="91">
        <v>19583</v>
      </c>
      <c r="K6" s="93"/>
      <c r="L6" s="91"/>
      <c r="M6" s="94"/>
      <c r="N6" s="91"/>
    </row>
    <row r="7" spans="1:16" s="99" customFormat="1" ht="10.15" customHeight="1" x14ac:dyDescent="0.2">
      <c r="A7" s="89">
        <v>2005</v>
      </c>
      <c r="B7" s="95">
        <v>3593</v>
      </c>
      <c r="C7" s="96">
        <v>3437</v>
      </c>
      <c r="D7" s="96">
        <v>1680</v>
      </c>
      <c r="E7" s="96">
        <v>25</v>
      </c>
      <c r="F7" s="97">
        <v>5142</v>
      </c>
      <c r="G7" s="98" t="s">
        <v>53</v>
      </c>
      <c r="H7" s="96" t="s">
        <v>53</v>
      </c>
      <c r="I7" s="96" t="s">
        <v>53</v>
      </c>
      <c r="J7" s="96">
        <v>23085</v>
      </c>
      <c r="K7" s="98"/>
      <c r="L7" s="96"/>
      <c r="M7" s="96"/>
      <c r="N7" s="96"/>
      <c r="O7" s="62"/>
      <c r="P7" s="62"/>
    </row>
    <row r="8" spans="1:16" ht="10.15" customHeight="1" x14ac:dyDescent="0.2">
      <c r="A8" s="89">
        <v>2006</v>
      </c>
      <c r="B8" s="95">
        <v>3896</v>
      </c>
      <c r="C8" s="96">
        <v>3766</v>
      </c>
      <c r="D8" s="96">
        <v>2146</v>
      </c>
      <c r="E8" s="96">
        <v>72</v>
      </c>
      <c r="F8" s="97">
        <v>5984</v>
      </c>
      <c r="G8" s="98" t="s">
        <v>53</v>
      </c>
      <c r="H8" s="96" t="s">
        <v>53</v>
      </c>
      <c r="I8" s="96" t="s">
        <v>53</v>
      </c>
      <c r="J8" s="96">
        <v>6531</v>
      </c>
      <c r="K8" s="98"/>
      <c r="L8" s="96"/>
      <c r="M8" s="96"/>
      <c r="N8" s="96"/>
    </row>
    <row r="9" spans="1:16" ht="10.15" customHeight="1" x14ac:dyDescent="0.2">
      <c r="A9" s="89">
        <v>2007</v>
      </c>
      <c r="B9" s="95">
        <v>4129</v>
      </c>
      <c r="C9" s="96">
        <v>4051</v>
      </c>
      <c r="D9" s="96">
        <v>2200</v>
      </c>
      <c r="E9" s="96">
        <v>124</v>
      </c>
      <c r="F9" s="97">
        <v>6375</v>
      </c>
      <c r="G9" s="98" t="s">
        <v>53</v>
      </c>
      <c r="H9" s="96" t="s">
        <v>53</v>
      </c>
      <c r="I9" s="96" t="s">
        <v>53</v>
      </c>
      <c r="J9" s="96">
        <v>7077</v>
      </c>
      <c r="K9" s="98"/>
      <c r="L9" s="96"/>
      <c r="M9" s="96"/>
      <c r="N9" s="96"/>
      <c r="O9" s="99"/>
      <c r="P9" s="99"/>
    </row>
    <row r="10" spans="1:16" ht="10.15" customHeight="1" x14ac:dyDescent="0.2">
      <c r="A10" s="82">
        <v>2008</v>
      </c>
      <c r="B10" s="100">
        <f>15+4407</f>
        <v>4422</v>
      </c>
      <c r="C10" s="101" t="s">
        <v>53</v>
      </c>
      <c r="D10" s="101" t="s">
        <v>53</v>
      </c>
      <c r="E10" s="101" t="s">
        <v>53</v>
      </c>
      <c r="F10" s="102">
        <f>15+4301</f>
        <v>4316</v>
      </c>
      <c r="G10" s="103" t="s">
        <v>53</v>
      </c>
      <c r="H10" s="101">
        <f>8237+2596</f>
        <v>10833</v>
      </c>
      <c r="I10" s="101">
        <f>1863+266</f>
        <v>2129</v>
      </c>
      <c r="J10" s="101">
        <f>H10+I10</f>
        <v>12962</v>
      </c>
      <c r="K10" s="104" t="s">
        <v>53</v>
      </c>
      <c r="L10" s="101">
        <v>2596</v>
      </c>
      <c r="M10" s="101">
        <v>266</v>
      </c>
      <c r="N10" s="101">
        <f>L10+M10</f>
        <v>2862</v>
      </c>
    </row>
    <row r="11" spans="1:16" ht="10.15" customHeight="1" x14ac:dyDescent="0.2">
      <c r="A11" s="105" t="s">
        <v>54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6" ht="10.15" customHeight="1" x14ac:dyDescent="0.2">
      <c r="A12" s="10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6" ht="20.25" customHeight="1" x14ac:dyDescent="0.2">
      <c r="A13" s="71" t="s">
        <v>55</v>
      </c>
    </row>
    <row r="14" spans="1:16" ht="10.15" customHeight="1" x14ac:dyDescent="0.2">
      <c r="A14" s="74"/>
      <c r="B14" s="240" t="s">
        <v>40</v>
      </c>
      <c r="C14" s="240"/>
      <c r="D14" s="240"/>
      <c r="E14" s="240"/>
      <c r="F14" s="240"/>
      <c r="G14" s="75"/>
      <c r="H14" s="76" t="s">
        <v>56</v>
      </c>
      <c r="I14" s="76"/>
      <c r="J14" s="77"/>
    </row>
    <row r="15" spans="1:16" ht="10.15" customHeight="1" x14ac:dyDescent="0.2">
      <c r="A15" s="78"/>
      <c r="B15" s="107"/>
      <c r="C15" s="238" t="s">
        <v>43</v>
      </c>
      <c r="D15" s="238"/>
      <c r="E15" s="238"/>
      <c r="F15" s="238"/>
      <c r="G15" s="80"/>
      <c r="H15" s="239" t="s">
        <v>43</v>
      </c>
      <c r="I15" s="239"/>
      <c r="J15" s="239"/>
    </row>
    <row r="16" spans="1:16" ht="51" customHeight="1" x14ac:dyDescent="0.2">
      <c r="A16" s="82" t="s">
        <v>44</v>
      </c>
      <c r="B16" s="83" t="s">
        <v>45</v>
      </c>
      <c r="C16" s="84" t="s">
        <v>46</v>
      </c>
      <c r="D16" s="61" t="s">
        <v>47</v>
      </c>
      <c r="E16" s="61" t="s">
        <v>48</v>
      </c>
      <c r="F16" s="85" t="s">
        <v>14</v>
      </c>
      <c r="G16" s="83" t="s">
        <v>49</v>
      </c>
      <c r="H16" s="61" t="s">
        <v>50</v>
      </c>
      <c r="I16" s="84" t="s">
        <v>51</v>
      </c>
      <c r="J16" s="61" t="s">
        <v>14</v>
      </c>
    </row>
    <row r="17" spans="1:10" ht="10.15" customHeight="1" x14ac:dyDescent="0.2">
      <c r="A17" s="89">
        <v>2004</v>
      </c>
      <c r="B17" s="90">
        <v>16657</v>
      </c>
      <c r="C17" s="91">
        <v>16277</v>
      </c>
      <c r="D17" s="91">
        <v>4634</v>
      </c>
      <c r="E17" s="91">
        <v>1402</v>
      </c>
      <c r="F17" s="92">
        <v>22313</v>
      </c>
      <c r="G17" s="93" t="s">
        <v>53</v>
      </c>
      <c r="H17" s="91">
        <v>51942</v>
      </c>
      <c r="I17" s="94">
        <v>10074</v>
      </c>
      <c r="J17" s="91">
        <v>62016</v>
      </c>
    </row>
    <row r="18" spans="1:10" s="99" customFormat="1" ht="10.15" customHeight="1" x14ac:dyDescent="0.2">
      <c r="A18" s="89">
        <v>2005</v>
      </c>
      <c r="B18" s="95">
        <v>15819</v>
      </c>
      <c r="C18" s="96">
        <v>15286</v>
      </c>
      <c r="D18" s="96">
        <v>4378</v>
      </c>
      <c r="E18" s="96">
        <v>672</v>
      </c>
      <c r="F18" s="97">
        <v>20336</v>
      </c>
      <c r="G18" s="98" t="s">
        <v>53</v>
      </c>
      <c r="H18" s="96">
        <v>67559</v>
      </c>
      <c r="I18" s="108">
        <v>10299</v>
      </c>
      <c r="J18" s="96">
        <v>77858</v>
      </c>
    </row>
    <row r="19" spans="1:10" ht="10.15" customHeight="1" x14ac:dyDescent="0.2">
      <c r="A19" s="89">
        <v>2006</v>
      </c>
      <c r="B19" s="95">
        <v>16926</v>
      </c>
      <c r="C19" s="96">
        <v>16609</v>
      </c>
      <c r="D19" s="96">
        <v>5277</v>
      </c>
      <c r="E19" s="96">
        <v>805</v>
      </c>
      <c r="F19" s="97">
        <v>22691</v>
      </c>
      <c r="G19" s="98" t="s">
        <v>53</v>
      </c>
      <c r="H19" s="96">
        <v>47598</v>
      </c>
      <c r="I19" s="108">
        <v>6282</v>
      </c>
      <c r="J19" s="96">
        <v>53880</v>
      </c>
    </row>
    <row r="20" spans="1:10" ht="10.15" customHeight="1" x14ac:dyDescent="0.2">
      <c r="A20" s="89">
        <v>2007</v>
      </c>
      <c r="B20" s="95" t="s">
        <v>57</v>
      </c>
      <c r="C20" s="96" t="s">
        <v>58</v>
      </c>
      <c r="D20" s="96" t="s">
        <v>59</v>
      </c>
      <c r="E20" s="96">
        <v>658</v>
      </c>
      <c r="F20" s="97" t="s">
        <v>60</v>
      </c>
      <c r="G20" s="98" t="s">
        <v>53</v>
      </c>
      <c r="H20" s="96" t="s">
        <v>61</v>
      </c>
      <c r="I20" s="108" t="s">
        <v>62</v>
      </c>
      <c r="J20" s="96" t="s">
        <v>63</v>
      </c>
    </row>
    <row r="21" spans="1:10" ht="10.15" customHeight="1" x14ac:dyDescent="0.2">
      <c r="A21" s="82">
        <v>2008</v>
      </c>
      <c r="B21" s="100">
        <f>8+19219</f>
        <v>19227</v>
      </c>
      <c r="C21" s="101" t="s">
        <v>53</v>
      </c>
      <c r="D21" s="101" t="s">
        <v>53</v>
      </c>
      <c r="E21" s="101" t="s">
        <v>53</v>
      </c>
      <c r="F21" s="102">
        <f>7+18913</f>
        <v>18920</v>
      </c>
      <c r="G21" s="103" t="s">
        <v>53</v>
      </c>
      <c r="H21" s="101">
        <v>57566</v>
      </c>
      <c r="I21" s="109">
        <v>9427</v>
      </c>
      <c r="J21" s="101">
        <f>H21+I21</f>
        <v>66993</v>
      </c>
    </row>
    <row r="22" spans="1:10" ht="18" customHeight="1" x14ac:dyDescent="0.2">
      <c r="A22" s="105" t="s">
        <v>54</v>
      </c>
    </row>
    <row r="23" spans="1:10" ht="30" customHeight="1" x14ac:dyDescent="0.2">
      <c r="A23" s="71" t="s">
        <v>64</v>
      </c>
    </row>
    <row r="24" spans="1:10" ht="10.15" customHeight="1" x14ac:dyDescent="0.2">
      <c r="A24" s="74"/>
      <c r="B24" s="240" t="s">
        <v>40</v>
      </c>
      <c r="C24" s="240"/>
      <c r="D24" s="240"/>
      <c r="E24" s="240"/>
      <c r="F24" s="240"/>
      <c r="G24" s="75"/>
      <c r="H24" s="76" t="s">
        <v>56</v>
      </c>
      <c r="I24" s="76"/>
      <c r="J24" s="77"/>
    </row>
    <row r="25" spans="1:10" ht="10.15" customHeight="1" x14ac:dyDescent="0.2">
      <c r="A25" s="78"/>
      <c r="B25" s="107"/>
      <c r="C25" s="238" t="s">
        <v>43</v>
      </c>
      <c r="D25" s="238"/>
      <c r="E25" s="238"/>
      <c r="F25" s="238"/>
      <c r="G25" s="80"/>
      <c r="H25" s="239" t="s">
        <v>43</v>
      </c>
      <c r="I25" s="239"/>
      <c r="J25" s="239"/>
    </row>
    <row r="26" spans="1:10" ht="51" customHeight="1" x14ac:dyDescent="0.2">
      <c r="A26" s="82" t="s">
        <v>44</v>
      </c>
      <c r="B26" s="83" t="s">
        <v>45</v>
      </c>
      <c r="C26" s="84" t="s">
        <v>46</v>
      </c>
      <c r="D26" s="61" t="s">
        <v>47</v>
      </c>
      <c r="E26" s="61" t="s">
        <v>48</v>
      </c>
      <c r="F26" s="85" t="s">
        <v>14</v>
      </c>
      <c r="G26" s="83" t="s">
        <v>49</v>
      </c>
      <c r="H26" s="61" t="s">
        <v>50</v>
      </c>
      <c r="I26" s="84" t="s">
        <v>51</v>
      </c>
      <c r="J26" s="61" t="s">
        <v>14</v>
      </c>
    </row>
    <row r="27" spans="1:10" ht="10.15" customHeight="1" x14ac:dyDescent="0.2">
      <c r="A27" s="89">
        <v>2004</v>
      </c>
      <c r="B27" s="90">
        <v>757</v>
      </c>
      <c r="C27" s="91" t="s">
        <v>53</v>
      </c>
      <c r="D27" s="91" t="s">
        <v>53</v>
      </c>
      <c r="E27" s="91" t="s">
        <v>53</v>
      </c>
      <c r="F27" s="92">
        <v>752</v>
      </c>
      <c r="G27" s="93">
        <v>9541.18</v>
      </c>
      <c r="H27" s="91" t="s">
        <v>53</v>
      </c>
      <c r="I27" s="94" t="s">
        <v>53</v>
      </c>
      <c r="J27" s="91">
        <v>9590</v>
      </c>
    </row>
    <row r="28" spans="1:10" s="99" customFormat="1" ht="10.15" customHeight="1" x14ac:dyDescent="0.2">
      <c r="A28" s="89">
        <v>2005</v>
      </c>
      <c r="B28" s="95">
        <v>1271</v>
      </c>
      <c r="C28" s="96" t="s">
        <v>53</v>
      </c>
      <c r="D28" s="96" t="s">
        <v>53</v>
      </c>
      <c r="E28" s="96" t="s">
        <v>53</v>
      </c>
      <c r="F28" s="97">
        <v>1222</v>
      </c>
      <c r="G28" s="98">
        <v>20682</v>
      </c>
      <c r="H28" s="96" t="s">
        <v>53</v>
      </c>
      <c r="I28" s="108" t="s">
        <v>53</v>
      </c>
      <c r="J28" s="96">
        <v>20363</v>
      </c>
    </row>
    <row r="29" spans="1:10" ht="10.15" customHeight="1" x14ac:dyDescent="0.2">
      <c r="A29" s="89">
        <v>2006</v>
      </c>
      <c r="B29" s="95">
        <v>1965</v>
      </c>
      <c r="C29" s="96" t="s">
        <v>53</v>
      </c>
      <c r="D29" s="96" t="s">
        <v>53</v>
      </c>
      <c r="E29" s="96" t="s">
        <v>53</v>
      </c>
      <c r="F29" s="97">
        <v>1894</v>
      </c>
      <c r="G29" s="98">
        <v>38285</v>
      </c>
      <c r="H29" s="96" t="s">
        <v>53</v>
      </c>
      <c r="I29" s="108" t="s">
        <v>53</v>
      </c>
      <c r="J29" s="96">
        <v>37297</v>
      </c>
    </row>
    <row r="30" spans="1:10" ht="10.15" customHeight="1" x14ac:dyDescent="0.2">
      <c r="A30" s="89">
        <v>2007</v>
      </c>
      <c r="B30" s="95">
        <v>2927</v>
      </c>
      <c r="C30" s="96" t="s">
        <v>53</v>
      </c>
      <c r="D30" s="96" t="s">
        <v>53</v>
      </c>
      <c r="E30" s="96" t="s">
        <v>53</v>
      </c>
      <c r="F30" s="97">
        <v>2793</v>
      </c>
      <c r="G30" s="98">
        <v>20546</v>
      </c>
      <c r="H30" s="96" t="s">
        <v>53</v>
      </c>
      <c r="I30" s="108" t="s">
        <v>53</v>
      </c>
      <c r="J30" s="96">
        <v>19676</v>
      </c>
    </row>
    <row r="31" spans="1:10" ht="10.15" customHeight="1" x14ac:dyDescent="0.2">
      <c r="A31" s="82">
        <v>2008</v>
      </c>
      <c r="B31" s="100">
        <v>2773</v>
      </c>
      <c r="C31" s="101" t="s">
        <v>53</v>
      </c>
      <c r="D31" s="101" t="s">
        <v>53</v>
      </c>
      <c r="E31" s="101" t="s">
        <v>53</v>
      </c>
      <c r="F31" s="102">
        <v>2720</v>
      </c>
      <c r="G31" s="103" t="s">
        <v>53</v>
      </c>
      <c r="H31" s="101">
        <v>17983</v>
      </c>
      <c r="I31" s="109">
        <v>545</v>
      </c>
      <c r="J31" s="101">
        <f>H31+I31</f>
        <v>18528</v>
      </c>
    </row>
    <row r="32" spans="1:10" x14ac:dyDescent="0.2">
      <c r="A32" s="105" t="s">
        <v>54</v>
      </c>
    </row>
  </sheetData>
  <mergeCells count="10">
    <mergeCell ref="B3:F3"/>
    <mergeCell ref="C4:F4"/>
    <mergeCell ref="H4:J4"/>
    <mergeCell ref="L4:N4"/>
    <mergeCell ref="B14:F14"/>
    <mergeCell ref="C15:F15"/>
    <mergeCell ref="H15:J15"/>
    <mergeCell ref="B24:F24"/>
    <mergeCell ref="C25:F25"/>
    <mergeCell ref="H25:J25"/>
  </mergeCells>
  <pageMargins left="0.45972222222222198" right="0.22986111111111099" top="0.64027777777777795" bottom="0.98402777777777795" header="0.49236111111111103" footer="0.51180555555555496"/>
  <pageSetup paperSize="9" firstPageNumber="0" orientation="portrait" horizontalDpi="300" verticalDpi="300"/>
  <headerFooter>
    <oddHeader>&amp;Lannexe 5.4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Y22"/>
  <sheetViews>
    <sheetView showGridLines="0" zoomScale="110" zoomScaleNormal="11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R20" sqref="R20"/>
    </sheetView>
  </sheetViews>
  <sheetFormatPr baseColWidth="10" defaultColWidth="8.85546875" defaultRowHeight="12.75" x14ac:dyDescent="0.2"/>
  <cols>
    <col min="1" max="1" width="48.28515625" style="110" customWidth="1"/>
    <col min="2" max="6" width="8.42578125" style="110" customWidth="1"/>
    <col min="7" max="12" width="8.42578125" style="111" customWidth="1"/>
    <col min="13" max="13" width="8" style="111" customWidth="1"/>
    <col min="14" max="14" width="9.140625" style="111" customWidth="1"/>
    <col min="15" max="15" width="9.5703125" style="111" customWidth="1"/>
    <col min="16" max="16" width="11.42578125" style="112" customWidth="1"/>
    <col min="17" max="33" width="11.42578125" style="111" customWidth="1"/>
    <col min="34" max="259" width="11.42578125" style="110" customWidth="1"/>
    <col min="260" max="1025" width="11.42578125" customWidth="1"/>
  </cols>
  <sheetData>
    <row r="1" spans="1:33" x14ac:dyDescent="0.2">
      <c r="A1" s="6" t="s">
        <v>147</v>
      </c>
      <c r="B1" s="6"/>
      <c r="C1" s="6"/>
      <c r="D1" s="6"/>
      <c r="E1" s="113"/>
      <c r="F1" s="114"/>
      <c r="G1" s="115"/>
    </row>
    <row r="2" spans="1:33" ht="13.5" customHeight="1" x14ac:dyDescent="0.2">
      <c r="A2" s="116" t="s">
        <v>65</v>
      </c>
      <c r="B2" s="116"/>
      <c r="C2" s="116"/>
      <c r="D2" s="116"/>
    </row>
    <row r="3" spans="1:33" s="121" customFormat="1" ht="13.9" customHeight="1" x14ac:dyDescent="0.25">
      <c r="A3" s="117" t="s">
        <v>66</v>
      </c>
      <c r="B3" s="118">
        <v>2006</v>
      </c>
      <c r="C3" s="118">
        <v>2007</v>
      </c>
      <c r="D3" s="118">
        <v>2008</v>
      </c>
      <c r="E3" s="118">
        <v>2009</v>
      </c>
      <c r="F3" s="118">
        <v>2010</v>
      </c>
      <c r="G3" s="118">
        <v>2011</v>
      </c>
      <c r="H3" s="118">
        <v>2012</v>
      </c>
      <c r="I3" s="118">
        <v>2013</v>
      </c>
      <c r="J3" s="118">
        <v>2014</v>
      </c>
      <c r="K3" s="118">
        <v>2015</v>
      </c>
      <c r="L3" s="118">
        <v>2016</v>
      </c>
      <c r="M3" s="118">
        <v>2017</v>
      </c>
      <c r="N3" s="118">
        <v>2018</v>
      </c>
      <c r="O3" s="118">
        <v>2019</v>
      </c>
      <c r="P3" s="120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3.15" customHeight="1" x14ac:dyDescent="0.2">
      <c r="A4" s="11"/>
      <c r="B4" s="11"/>
      <c r="C4" s="1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87"/>
    </row>
    <row r="5" spans="1:33" ht="13.15" customHeight="1" x14ac:dyDescent="0.2">
      <c r="A5" s="123" t="s">
        <v>67</v>
      </c>
      <c r="B5" s="123"/>
      <c r="C5" s="123"/>
      <c r="D5" s="124"/>
      <c r="E5" s="124"/>
      <c r="F5" s="124"/>
      <c r="G5" s="124"/>
      <c r="H5" s="124"/>
      <c r="I5" s="125"/>
      <c r="J5" s="125"/>
      <c r="K5" s="125"/>
      <c r="L5" s="125"/>
      <c r="M5" s="125"/>
      <c r="N5" s="125"/>
      <c r="O5" s="186"/>
    </row>
    <row r="6" spans="1:33" ht="13.15" customHeight="1" x14ac:dyDescent="0.2">
      <c r="A6" s="126" t="s">
        <v>68</v>
      </c>
      <c r="B6" s="127">
        <v>24585</v>
      </c>
      <c r="C6" s="127">
        <v>26722</v>
      </c>
      <c r="D6" s="127">
        <v>21640</v>
      </c>
      <c r="E6" s="127">
        <v>19142</v>
      </c>
      <c r="F6" s="127">
        <v>18541</v>
      </c>
      <c r="G6" s="127">
        <v>17526</v>
      </c>
      <c r="H6" s="127">
        <v>17913</v>
      </c>
      <c r="I6" s="128">
        <v>17128</v>
      </c>
      <c r="J6" s="128">
        <v>17961</v>
      </c>
      <c r="K6" s="128">
        <v>15680</v>
      </c>
      <c r="L6" s="206">
        <v>16428</v>
      </c>
      <c r="M6" s="128">
        <v>15209</v>
      </c>
      <c r="N6" s="128">
        <v>14283</v>
      </c>
      <c r="O6" s="128">
        <v>15985</v>
      </c>
      <c r="P6" s="130"/>
      <c r="Q6" s="129"/>
    </row>
    <row r="7" spans="1:33" ht="13.15" customHeight="1" x14ac:dyDescent="0.2">
      <c r="A7" s="126" t="s">
        <v>69</v>
      </c>
      <c r="B7" s="127">
        <v>0</v>
      </c>
      <c r="C7" s="127">
        <v>0</v>
      </c>
      <c r="D7" s="127">
        <v>0</v>
      </c>
      <c r="E7" s="127">
        <v>161</v>
      </c>
      <c r="F7" s="127">
        <v>747</v>
      </c>
      <c r="G7" s="127">
        <v>1085</v>
      </c>
      <c r="H7" s="127">
        <v>1320</v>
      </c>
      <c r="I7" s="128">
        <v>1134</v>
      </c>
      <c r="J7" s="128">
        <v>1340</v>
      </c>
      <c r="K7" s="128">
        <v>1121</v>
      </c>
      <c r="L7" s="128">
        <v>1382</v>
      </c>
      <c r="M7" s="128">
        <v>1180</v>
      </c>
      <c r="N7" s="128">
        <v>1013</v>
      </c>
      <c r="O7" s="128">
        <v>1153</v>
      </c>
      <c r="P7" s="130"/>
      <c r="Q7" s="129"/>
    </row>
    <row r="8" spans="1:33" ht="13.15" customHeight="1" x14ac:dyDescent="0.2">
      <c r="A8" s="131" t="s">
        <v>70</v>
      </c>
      <c r="B8" s="132">
        <v>91177</v>
      </c>
      <c r="C8" s="132">
        <v>67837</v>
      </c>
      <c r="D8" s="132">
        <v>85521</v>
      </c>
      <c r="E8" s="132">
        <v>97688</v>
      </c>
      <c r="F8" s="132">
        <v>101686</v>
      </c>
      <c r="G8" s="132">
        <v>100941</v>
      </c>
      <c r="H8" s="132">
        <v>121153</v>
      </c>
      <c r="I8" s="133">
        <v>107199</v>
      </c>
      <c r="J8" s="133">
        <v>102644</v>
      </c>
      <c r="K8" s="133">
        <v>98911</v>
      </c>
      <c r="L8" s="133">
        <v>93557</v>
      </c>
      <c r="M8" s="133">
        <v>100952</v>
      </c>
      <c r="N8" s="133">
        <v>93501</v>
      </c>
      <c r="O8" s="133">
        <v>90593</v>
      </c>
      <c r="P8" s="130"/>
      <c r="Q8" s="129"/>
    </row>
    <row r="9" spans="1:33" ht="13.15" customHeight="1" x14ac:dyDescent="0.2">
      <c r="A9" s="134" t="s">
        <v>71</v>
      </c>
      <c r="B9" s="127"/>
      <c r="C9" s="127"/>
      <c r="D9" s="127"/>
      <c r="E9" s="127"/>
      <c r="F9" s="127"/>
      <c r="G9" s="127"/>
      <c r="H9" s="127"/>
      <c r="I9" s="128"/>
      <c r="J9" s="128"/>
      <c r="K9" s="128"/>
      <c r="L9" s="128"/>
      <c r="M9" s="128"/>
      <c r="N9" s="128"/>
      <c r="O9" s="128"/>
    </row>
    <row r="10" spans="1:33" s="138" customFormat="1" ht="13.15" customHeight="1" x14ac:dyDescent="0.2">
      <c r="A10" s="135" t="s">
        <v>72</v>
      </c>
      <c r="B10" s="136">
        <v>2026</v>
      </c>
      <c r="C10" s="136">
        <v>2045</v>
      </c>
      <c r="D10" s="136">
        <v>2168</v>
      </c>
      <c r="E10" s="136">
        <v>2168</v>
      </c>
      <c r="F10" s="136">
        <v>2225</v>
      </c>
      <c r="G10" s="136">
        <v>2322</v>
      </c>
      <c r="H10" s="136">
        <v>2671</v>
      </c>
      <c r="I10" s="128">
        <v>3724</v>
      </c>
      <c r="J10" s="128">
        <v>3866</v>
      </c>
      <c r="K10" s="128">
        <v>3921</v>
      </c>
      <c r="L10" s="128">
        <v>4113</v>
      </c>
      <c r="M10" s="128">
        <v>3934</v>
      </c>
      <c r="N10" s="128">
        <v>3996</v>
      </c>
      <c r="O10" s="128">
        <f>O11+O12</f>
        <v>4210</v>
      </c>
      <c r="P10" s="130"/>
      <c r="Q10" s="129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</row>
    <row r="11" spans="1:33" s="138" customFormat="1" ht="13.15" customHeight="1" x14ac:dyDescent="0.2">
      <c r="A11" s="139" t="s">
        <v>73</v>
      </c>
      <c r="B11" s="136">
        <v>2026</v>
      </c>
      <c r="C11" s="136">
        <v>2045</v>
      </c>
      <c r="D11" s="136">
        <v>2168</v>
      </c>
      <c r="E11" s="136">
        <v>2168</v>
      </c>
      <c r="F11" s="136">
        <v>2225</v>
      </c>
      <c r="G11" s="136">
        <v>2322</v>
      </c>
      <c r="H11" s="136">
        <v>2671</v>
      </c>
      <c r="I11" s="128">
        <v>2805</v>
      </c>
      <c r="J11" s="128">
        <v>2838</v>
      </c>
      <c r="K11" s="128">
        <v>2788</v>
      </c>
      <c r="L11" s="128">
        <v>2951</v>
      </c>
      <c r="M11" s="128">
        <v>2762</v>
      </c>
      <c r="N11" s="128">
        <v>2851</v>
      </c>
      <c r="O11" s="128">
        <v>3055</v>
      </c>
      <c r="P11" s="130"/>
      <c r="Q11" s="129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</row>
    <row r="12" spans="1:33" s="138" customFormat="1" ht="13.15" customHeight="1" x14ac:dyDescent="0.2">
      <c r="A12" s="139" t="s">
        <v>74</v>
      </c>
      <c r="B12" s="140"/>
      <c r="C12" s="140"/>
      <c r="D12" s="140"/>
      <c r="E12" s="140"/>
      <c r="F12" s="140"/>
      <c r="G12" s="140"/>
      <c r="H12" s="140"/>
      <c r="I12" s="128">
        <v>919</v>
      </c>
      <c r="J12" s="128">
        <v>1028</v>
      </c>
      <c r="K12" s="128">
        <v>1133</v>
      </c>
      <c r="L12" s="128">
        <v>1162</v>
      </c>
      <c r="M12" s="128">
        <v>1172</v>
      </c>
      <c r="N12" s="128">
        <v>1145</v>
      </c>
      <c r="O12" s="128">
        <v>1155</v>
      </c>
      <c r="P12" s="130"/>
      <c r="Q12" s="129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</row>
    <row r="13" spans="1:33" s="138" customFormat="1" ht="13.15" customHeight="1" x14ac:dyDescent="0.2">
      <c r="A13" s="135" t="s">
        <v>75</v>
      </c>
      <c r="B13" s="136">
        <v>5277</v>
      </c>
      <c r="C13" s="136">
        <v>5011</v>
      </c>
      <c r="D13" s="136">
        <f>SUM(D14:D15)</f>
        <v>8340</v>
      </c>
      <c r="E13" s="136">
        <f>SUM(E14:E15)</f>
        <v>7358</v>
      </c>
      <c r="F13" s="136">
        <f>SUM(F14:F15)</f>
        <v>7112</v>
      </c>
      <c r="G13" s="136">
        <v>7611</v>
      </c>
      <c r="H13" s="128">
        <f t="shared" ref="H13:N13" si="0">SUM(H14:H15)</f>
        <v>8448</v>
      </c>
      <c r="I13" s="128">
        <f t="shared" si="0"/>
        <v>11720</v>
      </c>
      <c r="J13" s="128">
        <f t="shared" si="0"/>
        <v>12077</v>
      </c>
      <c r="K13" s="128">
        <f t="shared" si="0"/>
        <v>9328</v>
      </c>
      <c r="L13" s="128">
        <f t="shared" si="0"/>
        <v>12380</v>
      </c>
      <c r="M13" s="128">
        <f t="shared" si="0"/>
        <v>14894</v>
      </c>
      <c r="N13" s="128">
        <f t="shared" si="0"/>
        <v>18837</v>
      </c>
      <c r="O13" s="128">
        <f>O14+O15</f>
        <v>19292</v>
      </c>
      <c r="P13" s="130"/>
      <c r="Q13" s="129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s="138" customFormat="1" ht="13.15" customHeight="1" x14ac:dyDescent="0.2">
      <c r="A14" s="141" t="s">
        <v>76</v>
      </c>
      <c r="B14" s="142" t="s">
        <v>33</v>
      </c>
      <c r="C14" s="142" t="s">
        <v>33</v>
      </c>
      <c r="D14" s="136">
        <v>5820</v>
      </c>
      <c r="E14" s="136">
        <v>5079</v>
      </c>
      <c r="F14" s="136">
        <v>5179</v>
      </c>
      <c r="G14" s="136">
        <v>5461</v>
      </c>
      <c r="H14" s="136">
        <v>5516</v>
      </c>
      <c r="I14" s="128">
        <v>9038</v>
      </c>
      <c r="J14" s="128">
        <v>9087</v>
      </c>
      <c r="K14" s="128">
        <v>7129</v>
      </c>
      <c r="L14" s="128">
        <v>9525</v>
      </c>
      <c r="M14" s="128">
        <v>10934</v>
      </c>
      <c r="N14" s="128">
        <v>14358</v>
      </c>
      <c r="O14" s="128">
        <v>15209</v>
      </c>
      <c r="P14" s="130"/>
      <c r="Q14" s="129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</row>
    <row r="15" spans="1:33" ht="13.15" customHeight="1" x14ac:dyDescent="0.2">
      <c r="A15" s="141" t="s">
        <v>77</v>
      </c>
      <c r="B15" s="142" t="s">
        <v>33</v>
      </c>
      <c r="C15" s="142" t="s">
        <v>33</v>
      </c>
      <c r="D15" s="136">
        <v>2520</v>
      </c>
      <c r="E15" s="136">
        <v>2279</v>
      </c>
      <c r="F15" s="136">
        <v>1933</v>
      </c>
      <c r="G15" s="136">
        <v>2150</v>
      </c>
      <c r="H15" s="136">
        <v>2932</v>
      </c>
      <c r="I15" s="128">
        <v>2682</v>
      </c>
      <c r="J15" s="128">
        <v>2990</v>
      </c>
      <c r="K15" s="128">
        <v>2199</v>
      </c>
      <c r="L15" s="128">
        <v>2855</v>
      </c>
      <c r="M15" s="128">
        <v>3960</v>
      </c>
      <c r="N15" s="128">
        <v>4479</v>
      </c>
      <c r="O15" s="128">
        <v>4083</v>
      </c>
      <c r="P15" s="130"/>
      <c r="Q15" s="129"/>
    </row>
    <row r="16" spans="1:33" ht="13.15" customHeight="1" x14ac:dyDescent="0.2">
      <c r="A16" s="143" t="s">
        <v>78</v>
      </c>
      <c r="B16" s="144">
        <v>0</v>
      </c>
      <c r="C16" s="144">
        <v>0</v>
      </c>
      <c r="D16" s="144">
        <v>0</v>
      </c>
      <c r="E16" s="144">
        <v>1526</v>
      </c>
      <c r="F16" s="144">
        <v>1781</v>
      </c>
      <c r="G16" s="144">
        <v>2087</v>
      </c>
      <c r="H16" s="144">
        <v>2481</v>
      </c>
      <c r="I16" s="145">
        <v>2780</v>
      </c>
      <c r="J16" s="145">
        <v>3249</v>
      </c>
      <c r="K16" s="145">
        <v>3228</v>
      </c>
      <c r="L16" s="145">
        <v>3174</v>
      </c>
      <c r="M16" s="145">
        <v>1828</v>
      </c>
      <c r="N16" s="145">
        <v>1387</v>
      </c>
      <c r="O16" s="145">
        <v>1491</v>
      </c>
      <c r="P16" s="130"/>
      <c r="Q16" s="129"/>
    </row>
    <row r="17" spans="1:15" ht="13.15" customHeight="1" x14ac:dyDescent="0.2">
      <c r="A17" s="146" t="s">
        <v>79</v>
      </c>
      <c r="B17" s="146"/>
      <c r="C17" s="146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1:15" ht="13.15" customHeight="1" x14ac:dyDescent="0.2">
      <c r="A18" s="147" t="s">
        <v>80</v>
      </c>
      <c r="B18" s="147"/>
      <c r="C18" s="147"/>
      <c r="G18" s="110"/>
      <c r="H18" s="110"/>
      <c r="I18" s="110"/>
      <c r="M18" s="224"/>
      <c r="N18" s="224"/>
    </row>
    <row r="19" spans="1:15" ht="13.15" customHeight="1" x14ac:dyDescent="0.2">
      <c r="G19" s="129"/>
      <c r="H19" s="129"/>
      <c r="I19" s="129"/>
      <c r="J19" s="129"/>
      <c r="K19" s="129"/>
      <c r="L19" s="129"/>
    </row>
    <row r="20" spans="1:15" ht="13.15" customHeight="1" x14ac:dyDescent="0.2">
      <c r="A20" s="111" t="s">
        <v>81</v>
      </c>
      <c r="B20" s="111"/>
      <c r="C20" s="111"/>
      <c r="G20" s="110"/>
      <c r="H20" s="110"/>
      <c r="I20" s="110"/>
    </row>
    <row r="21" spans="1:15" ht="13.15" customHeight="1" x14ac:dyDescent="0.2">
      <c r="A21" s="111" t="s">
        <v>82</v>
      </c>
      <c r="B21" s="111"/>
      <c r="C21" s="111"/>
      <c r="G21" s="110"/>
      <c r="H21" s="110"/>
      <c r="I21" s="110"/>
    </row>
    <row r="22" spans="1:15" ht="13.15" customHeight="1" x14ac:dyDescent="0.2">
      <c r="A22" s="111" t="s">
        <v>83</v>
      </c>
      <c r="B22" s="111"/>
      <c r="C22" s="111"/>
      <c r="G22" s="110"/>
      <c r="H22" s="110"/>
      <c r="I22" s="110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W31"/>
  <sheetViews>
    <sheetView showGridLines="0" zoomScale="110" zoomScaleNormal="110" workbookViewId="0">
      <selection activeCell="R24" sqref="R24"/>
    </sheetView>
  </sheetViews>
  <sheetFormatPr baseColWidth="10" defaultColWidth="8.85546875" defaultRowHeight="12.75" x14ac:dyDescent="0.2"/>
  <cols>
    <col min="1" max="1" width="38.85546875" style="2" customWidth="1"/>
    <col min="2" max="17" width="7.140625" style="2" customWidth="1"/>
    <col min="18" max="257" width="11.42578125" style="2" customWidth="1"/>
    <col min="258" max="1025" width="11.42578125" customWidth="1"/>
  </cols>
  <sheetData>
    <row r="1" spans="1:20" x14ac:dyDescent="0.2">
      <c r="A1" s="57" t="s">
        <v>150</v>
      </c>
    </row>
    <row r="2" spans="1:20" ht="13.15" customHeight="1" x14ac:dyDescent="0.2">
      <c r="A2" s="59" t="s">
        <v>84</v>
      </c>
    </row>
    <row r="3" spans="1:20" ht="12" customHeight="1" x14ac:dyDescent="0.2">
      <c r="A3" s="148" t="s">
        <v>85</v>
      </c>
      <c r="B3" s="149">
        <v>1992</v>
      </c>
      <c r="C3" s="149">
        <v>1993</v>
      </c>
      <c r="D3" s="149">
        <v>1994</v>
      </c>
      <c r="E3" s="149">
        <v>1995</v>
      </c>
      <c r="F3" s="149">
        <v>1996</v>
      </c>
      <c r="G3" s="149">
        <v>1997</v>
      </c>
      <c r="H3" s="149">
        <v>1998</v>
      </c>
      <c r="I3" s="149">
        <v>1999</v>
      </c>
      <c r="J3" s="149">
        <v>2000</v>
      </c>
      <c r="K3" s="149">
        <v>2001</v>
      </c>
      <c r="L3" s="149">
        <v>2002</v>
      </c>
      <c r="M3" s="149">
        <v>2003</v>
      </c>
      <c r="N3" s="149">
        <v>2004</v>
      </c>
      <c r="O3" s="149">
        <v>2005</v>
      </c>
      <c r="P3" s="149">
        <v>2006</v>
      </c>
      <c r="Q3" s="149">
        <v>2007</v>
      </c>
    </row>
    <row r="4" spans="1:20" ht="8.25" customHeight="1" x14ac:dyDescent="0.2">
      <c r="A4" s="150"/>
      <c r="B4" s="151"/>
      <c r="C4" s="151"/>
      <c r="D4" s="151"/>
      <c r="E4" s="151"/>
      <c r="F4" s="152"/>
      <c r="G4" s="151"/>
      <c r="H4" s="151"/>
      <c r="I4" s="153"/>
      <c r="J4" s="153"/>
      <c r="K4" s="153"/>
      <c r="L4" s="153"/>
      <c r="M4" s="153"/>
      <c r="N4" s="154"/>
      <c r="O4" s="154"/>
      <c r="P4" s="154"/>
      <c r="Q4" s="154"/>
    </row>
    <row r="5" spans="1:20" ht="7.5" customHeight="1" x14ac:dyDescent="0.2">
      <c r="A5" s="155"/>
      <c r="B5" s="156"/>
      <c r="C5" s="156"/>
      <c r="D5" s="156"/>
      <c r="E5" s="156"/>
      <c r="F5" s="156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20" ht="13.15" customHeight="1" x14ac:dyDescent="0.2">
      <c r="A6" s="158" t="s">
        <v>86</v>
      </c>
      <c r="B6" s="159">
        <v>9565</v>
      </c>
      <c r="C6" s="159">
        <v>10301</v>
      </c>
      <c r="D6" s="159">
        <v>10932</v>
      </c>
      <c r="E6" s="159">
        <v>15868</v>
      </c>
      <c r="F6" s="159">
        <v>11405</v>
      </c>
      <c r="G6" s="159">
        <v>11641</v>
      </c>
      <c r="H6" s="159">
        <v>10633</v>
      </c>
      <c r="I6" s="159">
        <v>12033</v>
      </c>
      <c r="J6" s="159">
        <v>14031</v>
      </c>
      <c r="K6" s="159">
        <v>11841</v>
      </c>
      <c r="L6" s="159">
        <v>11613</v>
      </c>
      <c r="M6" s="159">
        <v>11889</v>
      </c>
      <c r="N6" s="159">
        <v>12298</v>
      </c>
      <c r="O6" s="159">
        <v>12334</v>
      </c>
      <c r="P6" s="159">
        <v>13960</v>
      </c>
      <c r="Q6" s="159">
        <v>14478</v>
      </c>
    </row>
    <row r="7" spans="1:20" ht="13.15" customHeight="1" x14ac:dyDescent="0.2">
      <c r="A7" s="160" t="s">
        <v>87</v>
      </c>
      <c r="B7" s="161">
        <v>6259</v>
      </c>
      <c r="C7" s="161">
        <v>6307</v>
      </c>
      <c r="D7" s="161">
        <v>6486</v>
      </c>
      <c r="E7" s="161">
        <v>11003</v>
      </c>
      <c r="F7" s="161">
        <v>6074</v>
      </c>
      <c r="G7" s="161">
        <v>5967</v>
      </c>
      <c r="H7" s="161">
        <v>5392</v>
      </c>
      <c r="I7" s="161">
        <v>7348</v>
      </c>
      <c r="J7" s="161">
        <v>7774</v>
      </c>
      <c r="K7" s="161">
        <v>6152</v>
      </c>
      <c r="L7" s="161">
        <v>5890</v>
      </c>
      <c r="M7" s="161">
        <v>5635</v>
      </c>
      <c r="N7" s="161">
        <v>6029</v>
      </c>
      <c r="O7" s="161">
        <v>6134</v>
      </c>
      <c r="P7" s="161">
        <v>7029</v>
      </c>
      <c r="Q7" s="161">
        <v>6983</v>
      </c>
    </row>
    <row r="8" spans="1:20" ht="13.15" customHeight="1" x14ac:dyDescent="0.2">
      <c r="A8" s="160" t="s">
        <v>88</v>
      </c>
      <c r="B8" s="161">
        <v>2118</v>
      </c>
      <c r="C8" s="161">
        <v>2741</v>
      </c>
      <c r="D8" s="161">
        <v>2808</v>
      </c>
      <c r="E8" s="161">
        <v>2631</v>
      </c>
      <c r="F8" s="161">
        <v>2821</v>
      </c>
      <c r="G8" s="161">
        <v>2981</v>
      </c>
      <c r="H8" s="161">
        <v>2521</v>
      </c>
      <c r="I8" s="161">
        <v>2170</v>
      </c>
      <c r="J8" s="161">
        <v>3710</v>
      </c>
      <c r="K8" s="161">
        <v>2986</v>
      </c>
      <c r="L8" s="161">
        <v>2926</v>
      </c>
      <c r="M8" s="161">
        <v>3366</v>
      </c>
      <c r="N8" s="161">
        <v>3395</v>
      </c>
      <c r="O8" s="161">
        <v>3326</v>
      </c>
      <c r="P8" s="161">
        <v>3827</v>
      </c>
      <c r="Q8" s="161">
        <v>4372</v>
      </c>
    </row>
    <row r="9" spans="1:20" ht="13.15" customHeight="1" x14ac:dyDescent="0.2">
      <c r="A9" s="160" t="s">
        <v>89</v>
      </c>
      <c r="B9" s="161">
        <v>1131</v>
      </c>
      <c r="C9" s="161">
        <v>1227</v>
      </c>
      <c r="D9" s="161">
        <v>1557</v>
      </c>
      <c r="E9" s="161">
        <f>1322+787</f>
        <v>2109</v>
      </c>
      <c r="F9" s="161">
        <v>2315</v>
      </c>
      <c r="G9" s="162">
        <f>989+735</f>
        <v>1724</v>
      </c>
      <c r="H9" s="161">
        <f>1115+854</f>
        <v>1969</v>
      </c>
      <c r="I9" s="161">
        <f>1100+833</f>
        <v>1933</v>
      </c>
      <c r="J9" s="161">
        <f>1064+849</f>
        <v>1913</v>
      </c>
      <c r="K9" s="161">
        <f>1036+900</f>
        <v>1936</v>
      </c>
      <c r="L9" s="161">
        <f>1088+918</f>
        <v>2006</v>
      </c>
      <c r="M9" s="161">
        <f>918+1105</f>
        <v>2023</v>
      </c>
      <c r="N9" s="161">
        <f>1016+914</f>
        <v>1930</v>
      </c>
      <c r="O9" s="161">
        <f>1008+916</f>
        <v>1924</v>
      </c>
      <c r="P9" s="161">
        <f>1059+904</f>
        <v>1963</v>
      </c>
      <c r="Q9" s="161">
        <f>1137+939</f>
        <v>2076</v>
      </c>
    </row>
    <row r="10" spans="1:20" ht="8.25" customHeight="1" x14ac:dyDescent="0.2">
      <c r="A10" s="15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20" ht="13.15" customHeight="1" x14ac:dyDescent="0.2">
      <c r="A11" s="158" t="s">
        <v>90</v>
      </c>
      <c r="B11" s="159">
        <v>38938</v>
      </c>
      <c r="C11" s="159">
        <v>37658</v>
      </c>
      <c r="D11" s="159">
        <v>41135</v>
      </c>
      <c r="E11" s="159">
        <v>53113</v>
      </c>
      <c r="F11" s="159">
        <v>62230</v>
      </c>
      <c r="G11" s="159">
        <v>60557</v>
      </c>
      <c r="H11" s="159">
        <f t="shared" ref="H11:Q11" si="0">SUM(H12:H18)</f>
        <v>95278</v>
      </c>
      <c r="I11" s="159">
        <f t="shared" si="0"/>
        <v>98631</v>
      </c>
      <c r="J11" s="159">
        <f t="shared" si="0"/>
        <v>121054</v>
      </c>
      <c r="K11" s="159">
        <f t="shared" si="0"/>
        <v>90461</v>
      </c>
      <c r="L11" s="159">
        <f t="shared" si="0"/>
        <v>82685</v>
      </c>
      <c r="M11" s="159">
        <f t="shared" si="0"/>
        <v>102303</v>
      </c>
      <c r="N11" s="159">
        <f t="shared" si="0"/>
        <v>108462</v>
      </c>
      <c r="O11" s="159">
        <f t="shared" si="0"/>
        <v>125924</v>
      </c>
      <c r="P11" s="159">
        <f t="shared" si="0"/>
        <v>99661</v>
      </c>
      <c r="Q11" s="159">
        <f t="shared" si="0"/>
        <v>101736</v>
      </c>
      <c r="R11" s="163"/>
      <c r="S11" s="163"/>
      <c r="T11" s="163"/>
    </row>
    <row r="12" spans="1:20" ht="13.15" customHeight="1" x14ac:dyDescent="0.2">
      <c r="A12" s="160" t="s">
        <v>91</v>
      </c>
      <c r="B12" s="161" t="s">
        <v>33</v>
      </c>
      <c r="C12" s="161" t="s">
        <v>33</v>
      </c>
      <c r="D12" s="161" t="s">
        <v>33</v>
      </c>
      <c r="E12" s="161" t="s">
        <v>33</v>
      </c>
      <c r="F12" s="161" t="s">
        <v>33</v>
      </c>
      <c r="G12" s="161">
        <f>3966+1035+1592</f>
        <v>6593</v>
      </c>
      <c r="H12" s="161">
        <f>4175+907+1760</f>
        <v>6842</v>
      </c>
      <c r="I12" s="161">
        <f>4729+1190+1857</f>
        <v>7776</v>
      </c>
      <c r="J12" s="161">
        <f>5129+1031+1750</f>
        <v>7910</v>
      </c>
      <c r="K12" s="161">
        <f>5800+1093+1967</f>
        <v>8860</v>
      </c>
      <c r="L12" s="161">
        <f>5580+1269+2042</f>
        <v>8891</v>
      </c>
      <c r="M12" s="161">
        <f>4018+1261+1863</f>
        <v>7142</v>
      </c>
      <c r="N12" s="161">
        <f>4596+1184+1594</f>
        <v>7374</v>
      </c>
      <c r="O12" s="161">
        <f>4761+1252+1697</f>
        <v>7710</v>
      </c>
      <c r="P12" s="161">
        <f>4695+1338+1780</f>
        <v>7813</v>
      </c>
      <c r="Q12" s="161">
        <f>5229+1714+1850</f>
        <v>8793</v>
      </c>
    </row>
    <row r="13" spans="1:20" ht="13.15" customHeight="1" x14ac:dyDescent="0.2">
      <c r="A13" s="160" t="s">
        <v>40</v>
      </c>
      <c r="B13" s="161" t="s">
        <v>92</v>
      </c>
      <c r="C13" s="161" t="s">
        <v>92</v>
      </c>
      <c r="D13" s="161" t="s">
        <v>92</v>
      </c>
      <c r="E13" s="161" t="s">
        <v>92</v>
      </c>
      <c r="F13" s="161" t="s">
        <v>92</v>
      </c>
      <c r="G13" s="161">
        <v>4322</v>
      </c>
      <c r="H13" s="161">
        <v>5187</v>
      </c>
      <c r="I13" s="161">
        <v>6046</v>
      </c>
      <c r="J13" s="161">
        <v>6961</v>
      </c>
      <c r="K13" s="161">
        <v>8547</v>
      </c>
      <c r="L13" s="161">
        <v>8994</v>
      </c>
      <c r="M13" s="161">
        <f>8566</f>
        <v>8566</v>
      </c>
      <c r="N13" s="161">
        <v>8196</v>
      </c>
      <c r="O13" s="161">
        <v>7508</v>
      </c>
      <c r="P13" s="161">
        <v>7992</v>
      </c>
      <c r="Q13" s="161">
        <v>8839</v>
      </c>
    </row>
    <row r="14" spans="1:20" ht="13.15" customHeight="1" x14ac:dyDescent="0.2">
      <c r="A14" s="160" t="s">
        <v>56</v>
      </c>
      <c r="B14" s="161" t="s">
        <v>92</v>
      </c>
      <c r="C14" s="161" t="s">
        <v>92</v>
      </c>
      <c r="D14" s="161" t="s">
        <v>92</v>
      </c>
      <c r="E14" s="161" t="s">
        <v>92</v>
      </c>
      <c r="F14" s="161" t="s">
        <v>92</v>
      </c>
      <c r="G14" s="161">
        <v>11213</v>
      </c>
      <c r="H14" s="161">
        <v>38400</v>
      </c>
      <c r="I14" s="161">
        <v>39970</v>
      </c>
      <c r="J14" s="161">
        <v>66867</v>
      </c>
      <c r="K14" s="161">
        <v>27645</v>
      </c>
      <c r="L14" s="161">
        <v>27652</v>
      </c>
      <c r="M14" s="161">
        <v>47521</v>
      </c>
      <c r="N14" s="161">
        <v>52823</v>
      </c>
      <c r="O14" s="161">
        <v>70329</v>
      </c>
      <c r="P14" s="161">
        <v>33600</v>
      </c>
      <c r="Q14" s="161">
        <v>29491</v>
      </c>
    </row>
    <row r="15" spans="1:20" ht="13.15" customHeight="1" x14ac:dyDescent="0.2">
      <c r="A15" s="160" t="s">
        <v>93</v>
      </c>
      <c r="B15" s="161">
        <v>18338</v>
      </c>
      <c r="C15" s="161">
        <v>16038</v>
      </c>
      <c r="D15" s="161">
        <v>17602</v>
      </c>
      <c r="E15" s="161">
        <v>19640</v>
      </c>
      <c r="F15" s="161">
        <v>28653</v>
      </c>
      <c r="G15" s="161">
        <v>19866</v>
      </c>
      <c r="H15" s="161">
        <v>28129</v>
      </c>
      <c r="I15" s="161">
        <v>26503</v>
      </c>
      <c r="J15" s="161">
        <v>23843</v>
      </c>
      <c r="K15" s="161">
        <v>29984</v>
      </c>
      <c r="L15" s="161">
        <v>22036</v>
      </c>
      <c r="M15" s="161">
        <v>22047</v>
      </c>
      <c r="N15" s="161">
        <v>22465</v>
      </c>
      <c r="O15" s="161">
        <v>20154</v>
      </c>
      <c r="P15" s="161">
        <v>23793</v>
      </c>
      <c r="Q15" s="161">
        <v>23337</v>
      </c>
      <c r="R15" s="163"/>
      <c r="S15" s="163"/>
      <c r="T15" s="163"/>
    </row>
    <row r="16" spans="1:20" ht="13.15" customHeight="1" x14ac:dyDescent="0.2">
      <c r="A16" s="160" t="s">
        <v>94</v>
      </c>
      <c r="B16" s="161">
        <v>8064</v>
      </c>
      <c r="C16" s="161">
        <v>9360</v>
      </c>
      <c r="D16" s="161">
        <v>12301</v>
      </c>
      <c r="E16" s="161">
        <v>21746</v>
      </c>
      <c r="F16" s="161">
        <v>18586</v>
      </c>
      <c r="G16" s="161">
        <v>13356</v>
      </c>
      <c r="H16" s="161">
        <v>11016</v>
      </c>
      <c r="I16" s="161">
        <v>12425</v>
      </c>
      <c r="J16" s="161">
        <v>9278</v>
      </c>
      <c r="K16" s="161">
        <v>8136</v>
      </c>
      <c r="L16" s="161">
        <v>7452</v>
      </c>
      <c r="M16" s="161">
        <v>8946</v>
      </c>
      <c r="N16" s="161">
        <v>9544</v>
      </c>
      <c r="O16" s="161">
        <v>11443</v>
      </c>
      <c r="P16" s="161">
        <v>16396</v>
      </c>
      <c r="Q16" s="161">
        <v>19494</v>
      </c>
    </row>
    <row r="17" spans="1:20" ht="13.15" customHeight="1" x14ac:dyDescent="0.2">
      <c r="A17" s="160" t="s">
        <v>95</v>
      </c>
      <c r="B17" s="161">
        <v>1744</v>
      </c>
      <c r="C17" s="161">
        <v>1757</v>
      </c>
      <c r="D17" s="161">
        <v>1727</v>
      </c>
      <c r="E17" s="161">
        <v>1939</v>
      </c>
      <c r="F17" s="161">
        <v>2019</v>
      </c>
      <c r="G17" s="161">
        <v>1914</v>
      </c>
      <c r="H17" s="161">
        <v>2235</v>
      </c>
      <c r="I17" s="161">
        <v>2161</v>
      </c>
      <c r="J17" s="161">
        <v>2309</v>
      </c>
      <c r="K17" s="161">
        <v>2348</v>
      </c>
      <c r="L17" s="161">
        <v>2424</v>
      </c>
      <c r="M17" s="161">
        <v>2485</v>
      </c>
      <c r="N17" s="161">
        <v>2506</v>
      </c>
      <c r="O17" s="161">
        <v>2583</v>
      </c>
      <c r="P17" s="161">
        <v>2690</v>
      </c>
      <c r="Q17" s="161">
        <v>2783</v>
      </c>
      <c r="R17" s="163"/>
      <c r="S17" s="163"/>
      <c r="T17" s="163"/>
    </row>
    <row r="18" spans="1:20" ht="13.15" customHeight="1" x14ac:dyDescent="0.2">
      <c r="A18" s="160" t="s">
        <v>96</v>
      </c>
      <c r="B18" s="161">
        <v>2288</v>
      </c>
      <c r="C18" s="161">
        <v>2282</v>
      </c>
      <c r="D18" s="161">
        <v>1900</v>
      </c>
      <c r="E18" s="161">
        <v>2290</v>
      </c>
      <c r="F18" s="161">
        <v>1246</v>
      </c>
      <c r="G18" s="161">
        <v>3293</v>
      </c>
      <c r="H18" s="161">
        <v>3469</v>
      </c>
      <c r="I18" s="161">
        <v>3750</v>
      </c>
      <c r="J18" s="161">
        <v>3886</v>
      </c>
      <c r="K18" s="161">
        <v>4941</v>
      </c>
      <c r="L18" s="161">
        <v>5236</v>
      </c>
      <c r="M18" s="161">
        <v>5596</v>
      </c>
      <c r="N18" s="161">
        <v>5554</v>
      </c>
      <c r="O18" s="161">
        <v>6197</v>
      </c>
      <c r="P18" s="161">
        <v>7377</v>
      </c>
      <c r="Q18" s="161">
        <v>8999</v>
      </c>
    </row>
    <row r="19" spans="1:20" s="167" customFormat="1" ht="8.25" customHeight="1" x14ac:dyDescent="0.2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  <c r="O19" s="166"/>
      <c r="P19" s="166"/>
      <c r="Q19" s="166"/>
    </row>
    <row r="20" spans="1:20" ht="13.15" customHeight="1" x14ac:dyDescent="0.2">
      <c r="A20" s="168" t="s">
        <v>97</v>
      </c>
      <c r="B20" s="159">
        <v>5231</v>
      </c>
      <c r="C20" s="159">
        <v>5075</v>
      </c>
      <c r="D20" s="159">
        <v>6162</v>
      </c>
      <c r="E20" s="159">
        <v>6333</v>
      </c>
      <c r="F20" s="159">
        <v>7873</v>
      </c>
      <c r="G20" s="159">
        <v>8104</v>
      </c>
      <c r="H20" s="159">
        <v>29690</v>
      </c>
      <c r="I20" s="159">
        <v>31799</v>
      </c>
      <c r="J20" s="159">
        <v>34453</v>
      </c>
      <c r="K20" s="159">
        <v>43916</v>
      </c>
      <c r="L20" s="159">
        <v>52131</v>
      </c>
      <c r="M20" s="159">
        <v>52108</v>
      </c>
      <c r="N20" s="159">
        <v>50635</v>
      </c>
      <c r="O20" s="159">
        <v>62489</v>
      </c>
      <c r="P20" s="159">
        <v>49637</v>
      </c>
      <c r="Q20" s="159">
        <v>53470</v>
      </c>
    </row>
    <row r="21" spans="1:20" ht="13.15" customHeight="1" x14ac:dyDescent="0.2">
      <c r="A21" s="160" t="s">
        <v>98</v>
      </c>
      <c r="B21" s="161">
        <v>1630</v>
      </c>
      <c r="C21" s="161">
        <v>1399</v>
      </c>
      <c r="D21" s="161">
        <v>1877</v>
      </c>
      <c r="E21" s="161">
        <v>2065</v>
      </c>
      <c r="F21" s="161">
        <v>1378</v>
      </c>
      <c r="G21" s="161">
        <v>1383</v>
      </c>
      <c r="H21" s="161">
        <v>1433</v>
      </c>
      <c r="I21" s="161">
        <v>1574</v>
      </c>
      <c r="J21" s="161">
        <v>1669</v>
      </c>
      <c r="K21" s="161">
        <v>1466</v>
      </c>
      <c r="L21" s="161">
        <v>1846</v>
      </c>
      <c r="M21" s="161">
        <v>2133</v>
      </c>
      <c r="N21" s="161">
        <v>2448</v>
      </c>
      <c r="O21" s="161">
        <v>1659</v>
      </c>
      <c r="P21" s="161">
        <v>1628</v>
      </c>
      <c r="Q21" s="161">
        <v>840</v>
      </c>
    </row>
    <row r="22" spans="1:20" ht="13.15" customHeight="1" x14ac:dyDescent="0.2">
      <c r="A22" s="160" t="s">
        <v>99</v>
      </c>
      <c r="B22" s="161">
        <v>1621</v>
      </c>
      <c r="C22" s="161">
        <v>1781</v>
      </c>
      <c r="D22" s="161">
        <v>2425</v>
      </c>
      <c r="E22" s="161">
        <v>2160</v>
      </c>
      <c r="F22" s="161">
        <v>3322</v>
      </c>
      <c r="G22" s="161">
        <v>2718</v>
      </c>
      <c r="H22" s="161">
        <v>2754</v>
      </c>
      <c r="I22" s="161">
        <v>2722</v>
      </c>
      <c r="J22" s="161">
        <v>2129</v>
      </c>
      <c r="K22" s="161">
        <v>2949</v>
      </c>
      <c r="L22" s="161">
        <v>2319</v>
      </c>
      <c r="M22" s="161">
        <v>3979</v>
      </c>
      <c r="N22" s="161">
        <v>5248</v>
      </c>
      <c r="O22" s="161">
        <v>5643</v>
      </c>
      <c r="P22" s="161">
        <v>6404</v>
      </c>
      <c r="Q22" s="161">
        <v>7041</v>
      </c>
    </row>
    <row r="23" spans="1:20" ht="13.15" customHeight="1" x14ac:dyDescent="0.2">
      <c r="A23" s="160" t="s">
        <v>100</v>
      </c>
      <c r="B23" s="161">
        <v>909</v>
      </c>
      <c r="C23" s="161">
        <v>904</v>
      </c>
      <c r="D23" s="161">
        <v>879</v>
      </c>
      <c r="E23" s="161">
        <v>1087</v>
      </c>
      <c r="F23" s="161">
        <v>1139</v>
      </c>
      <c r="G23" s="161">
        <v>1645</v>
      </c>
      <c r="H23" s="161">
        <v>1923</v>
      </c>
      <c r="I23" s="161">
        <v>1846</v>
      </c>
      <c r="J23" s="161">
        <v>1913</v>
      </c>
      <c r="K23" s="161">
        <v>1941</v>
      </c>
      <c r="L23" s="161">
        <v>1870</v>
      </c>
      <c r="M23" s="161">
        <v>1967</v>
      </c>
      <c r="N23" s="161">
        <v>1913</v>
      </c>
      <c r="O23" s="161">
        <v>2036</v>
      </c>
      <c r="P23" s="161">
        <v>2197</v>
      </c>
      <c r="Q23" s="161">
        <v>2196</v>
      </c>
    </row>
    <row r="24" spans="1:20" ht="13.15" customHeight="1" x14ac:dyDescent="0.2">
      <c r="A24" s="160" t="s">
        <v>101</v>
      </c>
      <c r="B24" s="161" t="s">
        <v>33</v>
      </c>
      <c r="C24" s="161" t="s">
        <v>33</v>
      </c>
      <c r="D24" s="161" t="s">
        <v>33</v>
      </c>
      <c r="E24" s="161" t="s">
        <v>33</v>
      </c>
      <c r="F24" s="161" t="s">
        <v>33</v>
      </c>
      <c r="G24" s="161" t="s">
        <v>33</v>
      </c>
      <c r="H24" s="161">
        <v>21265</v>
      </c>
      <c r="I24" s="161">
        <v>23340</v>
      </c>
      <c r="J24" s="161">
        <v>26936</v>
      </c>
      <c r="K24" s="161">
        <v>35723</v>
      </c>
      <c r="L24" s="161">
        <v>44216</v>
      </c>
      <c r="M24" s="161">
        <v>41976</v>
      </c>
      <c r="N24" s="161">
        <v>38575</v>
      </c>
      <c r="O24" s="161">
        <v>50469</v>
      </c>
      <c r="P24" s="161">
        <v>38816</v>
      </c>
      <c r="Q24" s="161">
        <v>40278</v>
      </c>
    </row>
    <row r="25" spans="1:20" ht="8.25" customHeight="1" x14ac:dyDescent="0.2">
      <c r="A25" s="155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20" ht="13.15" customHeight="1" x14ac:dyDescent="0.2">
      <c r="A26" s="158" t="s">
        <v>102</v>
      </c>
      <c r="B26" s="159">
        <v>519</v>
      </c>
      <c r="C26" s="159">
        <v>764</v>
      </c>
      <c r="D26" s="159">
        <v>1190</v>
      </c>
      <c r="E26" s="159">
        <v>1311</v>
      </c>
      <c r="F26" s="159">
        <v>1551</v>
      </c>
      <c r="G26" s="159">
        <v>1703</v>
      </c>
      <c r="H26" s="159">
        <v>1687</v>
      </c>
      <c r="I26" s="159">
        <v>1567</v>
      </c>
      <c r="J26" s="159">
        <v>1205</v>
      </c>
      <c r="K26" s="159">
        <v>1502</v>
      </c>
      <c r="L26" s="159">
        <v>1435</v>
      </c>
      <c r="M26" s="159">
        <v>1835</v>
      </c>
      <c r="N26" s="159">
        <v>2399</v>
      </c>
      <c r="O26" s="159">
        <v>2888</v>
      </c>
      <c r="P26" s="159">
        <v>3495</v>
      </c>
      <c r="Q26" s="159">
        <v>2486</v>
      </c>
    </row>
    <row r="27" spans="1:20" ht="13.15" customHeight="1" x14ac:dyDescent="0.2">
      <c r="A27" s="160" t="s">
        <v>103</v>
      </c>
      <c r="B27" s="161">
        <v>404</v>
      </c>
      <c r="C27" s="161">
        <v>616</v>
      </c>
      <c r="D27" s="161">
        <v>528</v>
      </c>
      <c r="E27" s="161">
        <v>676</v>
      </c>
      <c r="F27" s="161">
        <v>642</v>
      </c>
      <c r="G27" s="161">
        <v>727</v>
      </c>
      <c r="H27" s="161">
        <v>747</v>
      </c>
      <c r="I27" s="161">
        <v>720</v>
      </c>
      <c r="J27" s="161">
        <v>650</v>
      </c>
      <c r="K27" s="161">
        <v>643</v>
      </c>
      <c r="L27" s="161">
        <v>646</v>
      </c>
      <c r="M27" s="161">
        <v>599</v>
      </c>
      <c r="N27" s="161">
        <f>76+591</f>
        <v>667</v>
      </c>
      <c r="O27" s="161">
        <v>580</v>
      </c>
      <c r="P27" s="161">
        <v>571</v>
      </c>
      <c r="Q27" s="161">
        <v>560</v>
      </c>
    </row>
    <row r="28" spans="1:20" ht="13.15" customHeight="1" x14ac:dyDescent="0.2">
      <c r="A28" s="160" t="s">
        <v>99</v>
      </c>
      <c r="B28" s="161" t="s">
        <v>92</v>
      </c>
      <c r="C28" s="161" t="s">
        <v>92</v>
      </c>
      <c r="D28" s="161">
        <v>517</v>
      </c>
      <c r="E28" s="161">
        <v>479</v>
      </c>
      <c r="F28" s="161">
        <v>794</v>
      </c>
      <c r="G28" s="161">
        <v>849</v>
      </c>
      <c r="H28" s="161">
        <v>819</v>
      </c>
      <c r="I28" s="161">
        <v>737</v>
      </c>
      <c r="J28" s="161">
        <v>432</v>
      </c>
      <c r="K28" s="161">
        <v>739</v>
      </c>
      <c r="L28" s="161">
        <v>692</v>
      </c>
      <c r="M28" s="161">
        <v>1138</v>
      </c>
      <c r="N28" s="161">
        <v>1710</v>
      </c>
      <c r="O28" s="161">
        <v>2203</v>
      </c>
      <c r="P28" s="161">
        <v>2812</v>
      </c>
      <c r="Q28" s="161">
        <v>1795</v>
      </c>
    </row>
    <row r="29" spans="1:20" ht="8.25" customHeight="1" x14ac:dyDescent="0.2">
      <c r="A29" s="155"/>
      <c r="B29" s="169"/>
      <c r="C29" s="169"/>
      <c r="D29" s="169"/>
      <c r="E29" s="169"/>
      <c r="F29" s="169"/>
      <c r="G29" s="169"/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20" ht="13.15" customHeight="1" x14ac:dyDescent="0.2">
      <c r="A30" s="170" t="s">
        <v>14</v>
      </c>
      <c r="B30" s="171">
        <f t="shared" ref="B30:Q30" si="1">B6+B11+B20+B26</f>
        <v>54253</v>
      </c>
      <c r="C30" s="171">
        <f t="shared" si="1"/>
        <v>53798</v>
      </c>
      <c r="D30" s="171">
        <f t="shared" si="1"/>
        <v>59419</v>
      </c>
      <c r="E30" s="171">
        <f t="shared" si="1"/>
        <v>76625</v>
      </c>
      <c r="F30" s="171">
        <f t="shared" si="1"/>
        <v>83059</v>
      </c>
      <c r="G30" s="171">
        <f t="shared" si="1"/>
        <v>82005</v>
      </c>
      <c r="H30" s="171">
        <f t="shared" si="1"/>
        <v>137288</v>
      </c>
      <c r="I30" s="171">
        <f t="shared" si="1"/>
        <v>144030</v>
      </c>
      <c r="J30" s="171">
        <f t="shared" si="1"/>
        <v>170743</v>
      </c>
      <c r="K30" s="171">
        <f t="shared" si="1"/>
        <v>147720</v>
      </c>
      <c r="L30" s="171">
        <f t="shared" si="1"/>
        <v>147864</v>
      </c>
      <c r="M30" s="171">
        <f t="shared" si="1"/>
        <v>168135</v>
      </c>
      <c r="N30" s="171">
        <f t="shared" si="1"/>
        <v>173794</v>
      </c>
      <c r="O30" s="171">
        <f t="shared" si="1"/>
        <v>203635</v>
      </c>
      <c r="P30" s="171">
        <f t="shared" si="1"/>
        <v>166753</v>
      </c>
      <c r="Q30" s="171">
        <f t="shared" si="1"/>
        <v>172170</v>
      </c>
      <c r="R30" s="163"/>
      <c r="S30" s="163"/>
      <c r="T30" s="163"/>
    </row>
    <row r="31" spans="1:20" s="167" customFormat="1" ht="13.15" customHeight="1" x14ac:dyDescent="0.2">
      <c r="A31" s="60" t="s">
        <v>104</v>
      </c>
      <c r="Q31" s="172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W25"/>
  <sheetViews>
    <sheetView showGridLines="0" zoomScaleNormal="100" workbookViewId="0">
      <pane xSplit="1" ySplit="3" topLeftCell="B4" activePane="bottomRight" state="frozen"/>
      <selection activeCell="A55" sqref="A55:F55"/>
      <selection pane="topRight" activeCell="A55" sqref="A55:F55"/>
      <selection pane="bottomLeft" activeCell="A55" sqref="A55:F55"/>
      <selection pane="bottomRight" activeCell="D27" sqref="D27"/>
    </sheetView>
  </sheetViews>
  <sheetFormatPr baseColWidth="10" defaultColWidth="8.85546875" defaultRowHeight="12.75" x14ac:dyDescent="0.2"/>
  <cols>
    <col min="1" max="1" width="62.28515625" style="173" customWidth="1"/>
    <col min="2" max="2" width="6.28515625" style="25" customWidth="1"/>
    <col min="3" max="3" width="6.28515625" style="173" customWidth="1"/>
    <col min="4" max="4" width="7" style="173" customWidth="1"/>
    <col min="5" max="5" width="7" style="4" customWidth="1"/>
    <col min="6" max="7" width="7" style="173" customWidth="1"/>
    <col min="8" max="8" width="7" style="174" customWidth="1"/>
    <col min="9" max="9" width="7" style="175" customWidth="1"/>
    <col min="10" max="10" width="7.5703125" style="174" customWidth="1"/>
    <col min="11" max="11" width="6.5703125" style="110" customWidth="1"/>
    <col min="12" max="12" width="8.85546875" style="173" customWidth="1"/>
    <col min="13" max="257" width="11.42578125" style="173" customWidth="1"/>
    <col min="258" max="1025" width="11.42578125" customWidth="1"/>
  </cols>
  <sheetData>
    <row r="1" spans="1:13" x14ac:dyDescent="0.2">
      <c r="A1" s="6" t="s">
        <v>151</v>
      </c>
    </row>
    <row r="2" spans="1:13" ht="13.15" customHeight="1" x14ac:dyDescent="0.2">
      <c r="A2" s="8" t="s">
        <v>105</v>
      </c>
    </row>
    <row r="3" spans="1:13" ht="22.5" customHeight="1" x14ac:dyDescent="0.2">
      <c r="A3" s="176" t="s">
        <v>106</v>
      </c>
      <c r="B3" s="177">
        <v>2008</v>
      </c>
      <c r="C3" s="177">
        <v>2009</v>
      </c>
      <c r="D3" s="177">
        <v>2010</v>
      </c>
      <c r="E3" s="177">
        <v>2011</v>
      </c>
      <c r="F3" s="177">
        <v>2012</v>
      </c>
      <c r="G3" s="177">
        <v>2013</v>
      </c>
      <c r="H3" s="176">
        <v>2014</v>
      </c>
      <c r="I3" s="177">
        <v>2015</v>
      </c>
      <c r="J3" s="177">
        <v>2016</v>
      </c>
      <c r="K3" s="177">
        <v>2017</v>
      </c>
      <c r="L3" s="177">
        <v>2018</v>
      </c>
      <c r="M3" s="177">
        <v>2019</v>
      </c>
    </row>
    <row r="4" spans="1:13" s="174" customFormat="1" x14ac:dyDescent="0.2">
      <c r="A4" s="213" t="s">
        <v>19</v>
      </c>
      <c r="B4" s="208">
        <f t="shared" ref="B4:G4" si="0">SUM(B6:B8)</f>
        <v>1924</v>
      </c>
      <c r="C4" s="208">
        <f t="shared" si="0"/>
        <v>2168</v>
      </c>
      <c r="D4" s="208">
        <f t="shared" si="0"/>
        <v>2225</v>
      </c>
      <c r="E4" s="208">
        <f t="shared" si="0"/>
        <v>2322</v>
      </c>
      <c r="F4" s="208">
        <f t="shared" si="0"/>
        <v>2671</v>
      </c>
      <c r="G4" s="208">
        <f t="shared" si="0"/>
        <v>2805</v>
      </c>
      <c r="H4" s="214">
        <f t="shared" ref="H4:M4" si="1">SUM(H5:H8)</f>
        <v>3866</v>
      </c>
      <c r="I4" s="214">
        <f t="shared" si="1"/>
        <v>3921</v>
      </c>
      <c r="J4" s="214">
        <f t="shared" si="1"/>
        <v>4113</v>
      </c>
      <c r="K4" s="214">
        <f t="shared" si="1"/>
        <v>3934</v>
      </c>
      <c r="L4" s="214">
        <f t="shared" si="1"/>
        <v>3996</v>
      </c>
      <c r="M4" s="214">
        <f t="shared" si="1"/>
        <v>4538</v>
      </c>
    </row>
    <row r="5" spans="1:13" s="174" customFormat="1" ht="13.15" customHeight="1" x14ac:dyDescent="0.2">
      <c r="A5" s="178" t="s">
        <v>107</v>
      </c>
      <c r="B5" s="179" t="s">
        <v>92</v>
      </c>
      <c r="C5" s="179" t="s">
        <v>92</v>
      </c>
      <c r="D5" s="179" t="s">
        <v>92</v>
      </c>
      <c r="E5" s="179" t="s">
        <v>92</v>
      </c>
      <c r="F5" s="179" t="s">
        <v>92</v>
      </c>
      <c r="G5" s="179">
        <v>919</v>
      </c>
      <c r="H5" s="17">
        <v>1028</v>
      </c>
      <c r="I5" s="17">
        <v>1133</v>
      </c>
      <c r="J5" s="17">
        <v>1162</v>
      </c>
      <c r="K5" s="17">
        <v>1172</v>
      </c>
      <c r="L5" s="17">
        <v>1145</v>
      </c>
      <c r="M5" s="215">
        <v>1115</v>
      </c>
    </row>
    <row r="6" spans="1:13" s="174" customFormat="1" ht="12" customHeight="1" x14ac:dyDescent="0.2">
      <c r="A6" s="178" t="s">
        <v>108</v>
      </c>
      <c r="B6" s="179">
        <v>640</v>
      </c>
      <c r="C6" s="179">
        <v>896</v>
      </c>
      <c r="D6" s="179">
        <v>1131</v>
      </c>
      <c r="E6" s="179">
        <v>1321</v>
      </c>
      <c r="F6" s="179">
        <v>1392</v>
      </c>
      <c r="G6" s="179">
        <v>1488</v>
      </c>
      <c r="H6" s="17">
        <v>1375</v>
      </c>
      <c r="I6" s="17">
        <v>1329</v>
      </c>
      <c r="J6" s="17">
        <v>1452</v>
      </c>
      <c r="K6" s="17">
        <v>1282</v>
      </c>
      <c r="L6" s="17">
        <v>1388</v>
      </c>
      <c r="M6" s="215">
        <v>1693</v>
      </c>
    </row>
    <row r="7" spans="1:13" s="174" customFormat="1" ht="12" customHeight="1" x14ac:dyDescent="0.2">
      <c r="A7" s="178" t="s">
        <v>109</v>
      </c>
      <c r="B7" s="179">
        <v>1284</v>
      </c>
      <c r="C7" s="179">
        <v>1272</v>
      </c>
      <c r="D7" s="179">
        <v>1094</v>
      </c>
      <c r="E7" s="179">
        <v>1001</v>
      </c>
      <c r="F7" s="179">
        <v>82</v>
      </c>
      <c r="G7" s="179" t="s">
        <v>92</v>
      </c>
      <c r="H7" s="179" t="s">
        <v>92</v>
      </c>
      <c r="I7" s="179" t="s">
        <v>92</v>
      </c>
      <c r="J7" s="179" t="s">
        <v>92</v>
      </c>
      <c r="K7" s="179" t="s">
        <v>92</v>
      </c>
      <c r="L7" s="179" t="s">
        <v>92</v>
      </c>
      <c r="M7" s="216" t="s">
        <v>92</v>
      </c>
    </row>
    <row r="8" spans="1:13" s="174" customFormat="1" ht="12" customHeight="1" x14ac:dyDescent="0.2">
      <c r="A8" s="178" t="s">
        <v>110</v>
      </c>
      <c r="B8" s="179"/>
      <c r="C8" s="179"/>
      <c r="D8" s="179"/>
      <c r="E8" s="179"/>
      <c r="F8" s="179">
        <v>1197</v>
      </c>
      <c r="G8" s="179">
        <v>1317</v>
      </c>
      <c r="H8" s="17">
        <v>1463</v>
      </c>
      <c r="I8" s="17">
        <v>1459</v>
      </c>
      <c r="J8" s="17">
        <v>1499</v>
      </c>
      <c r="K8" s="17">
        <v>1480</v>
      </c>
      <c r="L8" s="17">
        <v>1463</v>
      </c>
      <c r="M8" s="215">
        <v>1730</v>
      </c>
    </row>
    <row r="9" spans="1:13" s="174" customFormat="1" x14ac:dyDescent="0.2">
      <c r="A9" s="213" t="s">
        <v>111</v>
      </c>
      <c r="B9" s="208">
        <f t="shared" ref="B9:L9" si="2">SUM(B10:B15)</f>
        <v>4669</v>
      </c>
      <c r="C9" s="208">
        <f t="shared" si="2"/>
        <v>4839</v>
      </c>
      <c r="D9" s="208">
        <f t="shared" si="2"/>
        <v>3066</v>
      </c>
      <c r="E9" s="208">
        <f t="shared" si="2"/>
        <v>5458</v>
      </c>
      <c r="F9" s="208">
        <f t="shared" si="2"/>
        <v>5559</v>
      </c>
      <c r="G9" s="208">
        <f t="shared" si="2"/>
        <v>5484</v>
      </c>
      <c r="H9" s="214">
        <f t="shared" si="2"/>
        <v>5487</v>
      </c>
      <c r="I9" s="214">
        <f t="shared" si="2"/>
        <v>5466</v>
      </c>
      <c r="J9" s="214">
        <f t="shared" si="2"/>
        <v>5351</v>
      </c>
      <c r="K9" s="214">
        <f t="shared" si="2"/>
        <v>4791</v>
      </c>
      <c r="L9" s="214">
        <f t="shared" si="2"/>
        <v>5359</v>
      </c>
      <c r="M9" s="214">
        <f t="shared" ref="M9" si="3">SUM(M10:M15)</f>
        <v>5452</v>
      </c>
    </row>
    <row r="10" spans="1:13" s="174" customFormat="1" ht="12" customHeight="1" x14ac:dyDescent="0.2">
      <c r="A10" s="178" t="s">
        <v>112</v>
      </c>
      <c r="B10" s="179">
        <v>752</v>
      </c>
      <c r="C10" s="179">
        <v>801</v>
      </c>
      <c r="D10" s="179">
        <v>798</v>
      </c>
      <c r="E10" s="179">
        <v>958</v>
      </c>
      <c r="F10" s="179">
        <v>31</v>
      </c>
      <c r="G10" s="179" t="s">
        <v>92</v>
      </c>
      <c r="H10" s="179" t="s">
        <v>92</v>
      </c>
      <c r="I10" s="179" t="s">
        <v>92</v>
      </c>
      <c r="J10" s="179" t="s">
        <v>92</v>
      </c>
      <c r="K10" s="179" t="s">
        <v>92</v>
      </c>
      <c r="L10" s="179" t="s">
        <v>92</v>
      </c>
      <c r="M10" s="216" t="s">
        <v>92</v>
      </c>
    </row>
    <row r="11" spans="1:13" s="174" customFormat="1" ht="12" customHeight="1" x14ac:dyDescent="0.2">
      <c r="A11" s="178" t="s">
        <v>100</v>
      </c>
      <c r="B11" s="179" t="s">
        <v>92</v>
      </c>
      <c r="C11" s="179" t="s">
        <v>92</v>
      </c>
      <c r="D11" s="179" t="s">
        <v>92</v>
      </c>
      <c r="E11" s="179" t="s">
        <v>92</v>
      </c>
      <c r="F11" s="179">
        <v>937</v>
      </c>
      <c r="G11" s="179">
        <v>825</v>
      </c>
      <c r="H11" s="17">
        <v>688</v>
      </c>
      <c r="I11" s="17">
        <v>686</v>
      </c>
      <c r="J11" s="17">
        <v>713</v>
      </c>
      <c r="K11" s="17">
        <v>676</v>
      </c>
      <c r="L11" s="17">
        <v>687</v>
      </c>
      <c r="M11" s="215">
        <v>595</v>
      </c>
    </row>
    <row r="12" spans="1:13" s="174" customFormat="1" ht="12" customHeight="1" x14ac:dyDescent="0.2">
      <c r="A12" s="178" t="s">
        <v>113</v>
      </c>
      <c r="B12" s="179">
        <v>1649</v>
      </c>
      <c r="C12" s="179">
        <v>1769</v>
      </c>
      <c r="D12" s="179" t="s">
        <v>33</v>
      </c>
      <c r="E12" s="179">
        <v>2307</v>
      </c>
      <c r="F12" s="179">
        <v>2422</v>
      </c>
      <c r="G12" s="179">
        <v>2357</v>
      </c>
      <c r="H12" s="17">
        <v>2380</v>
      </c>
      <c r="I12" s="17">
        <v>2288</v>
      </c>
      <c r="J12" s="17">
        <v>2310</v>
      </c>
      <c r="K12" s="17">
        <v>1656</v>
      </c>
      <c r="L12" s="17">
        <v>2265</v>
      </c>
      <c r="M12" s="215">
        <v>2406</v>
      </c>
    </row>
    <row r="13" spans="1:13" s="174" customFormat="1" ht="12" customHeight="1" x14ac:dyDescent="0.2">
      <c r="A13" s="178" t="s">
        <v>114</v>
      </c>
      <c r="B13" s="179">
        <v>1062</v>
      </c>
      <c r="C13" s="179">
        <v>1003</v>
      </c>
      <c r="D13" s="179">
        <v>982</v>
      </c>
      <c r="E13" s="179">
        <v>1011</v>
      </c>
      <c r="F13" s="179">
        <v>1113</v>
      </c>
      <c r="G13" s="179" t="s">
        <v>92</v>
      </c>
      <c r="H13" s="179" t="s">
        <v>92</v>
      </c>
      <c r="I13" s="179" t="s">
        <v>92</v>
      </c>
      <c r="J13" s="179" t="s">
        <v>92</v>
      </c>
      <c r="K13" s="179" t="s">
        <v>92</v>
      </c>
      <c r="L13" s="179" t="s">
        <v>92</v>
      </c>
      <c r="M13" s="179" t="s">
        <v>92</v>
      </c>
    </row>
    <row r="14" spans="1:13" s="174" customFormat="1" ht="12" customHeight="1" x14ac:dyDescent="0.2">
      <c r="A14" s="178" t="s">
        <v>115</v>
      </c>
      <c r="B14" s="179" t="s">
        <v>92</v>
      </c>
      <c r="C14" s="179" t="s">
        <v>92</v>
      </c>
      <c r="D14" s="179" t="s">
        <v>92</v>
      </c>
      <c r="E14" s="179" t="s">
        <v>92</v>
      </c>
      <c r="F14" s="179" t="s">
        <v>92</v>
      </c>
      <c r="G14" s="179">
        <v>1282</v>
      </c>
      <c r="H14" s="17">
        <v>1337</v>
      </c>
      <c r="I14" s="17">
        <v>1371</v>
      </c>
      <c r="J14" s="17">
        <v>1244</v>
      </c>
      <c r="K14" s="17">
        <v>1380</v>
      </c>
      <c r="L14" s="17">
        <v>1297</v>
      </c>
      <c r="M14" s="215">
        <v>1370</v>
      </c>
    </row>
    <row r="15" spans="1:13" s="174" customFormat="1" ht="12" customHeight="1" x14ac:dyDescent="0.2">
      <c r="A15" s="178" t="s">
        <v>116</v>
      </c>
      <c r="B15" s="179">
        <v>1206</v>
      </c>
      <c r="C15" s="179">
        <v>1266</v>
      </c>
      <c r="D15" s="179">
        <v>1286</v>
      </c>
      <c r="E15" s="179">
        <v>1182</v>
      </c>
      <c r="F15" s="179">
        <v>1056</v>
      </c>
      <c r="G15" s="179">
        <v>1020</v>
      </c>
      <c r="H15" s="17">
        <v>1082</v>
      </c>
      <c r="I15" s="17">
        <v>1121</v>
      </c>
      <c r="J15" s="17">
        <v>1084</v>
      </c>
      <c r="K15" s="17">
        <v>1079</v>
      </c>
      <c r="L15" s="17">
        <v>1110</v>
      </c>
      <c r="M15" s="215">
        <v>1081</v>
      </c>
    </row>
    <row r="16" spans="1:13" s="174" customFormat="1" x14ac:dyDescent="0.2">
      <c r="A16" s="213" t="s">
        <v>117</v>
      </c>
      <c r="B16" s="214">
        <f t="shared" ref="B16:L16" si="4">SUM(B17:B19)</f>
        <v>3056</v>
      </c>
      <c r="C16" s="214">
        <f t="shared" si="4"/>
        <v>2446</v>
      </c>
      <c r="D16" s="214">
        <f t="shared" si="4"/>
        <v>915</v>
      </c>
      <c r="E16" s="214">
        <f t="shared" si="4"/>
        <v>1165</v>
      </c>
      <c r="F16" s="214">
        <f t="shared" si="4"/>
        <v>1174</v>
      </c>
      <c r="G16" s="214">
        <f t="shared" si="4"/>
        <v>1238</v>
      </c>
      <c r="H16" s="214">
        <f t="shared" si="4"/>
        <v>1207</v>
      </c>
      <c r="I16" s="214">
        <f t="shared" si="4"/>
        <v>1345</v>
      </c>
      <c r="J16" s="214">
        <f t="shared" si="4"/>
        <v>1306</v>
      </c>
      <c r="K16" s="214">
        <f t="shared" si="4"/>
        <v>1339</v>
      </c>
      <c r="L16" s="214">
        <f t="shared" si="4"/>
        <v>1341</v>
      </c>
      <c r="M16" s="214">
        <f t="shared" ref="M16" si="5">SUM(M17:M19)</f>
        <v>1238</v>
      </c>
    </row>
    <row r="17" spans="1:257" s="174" customFormat="1" ht="12" customHeight="1" x14ac:dyDescent="0.2">
      <c r="A17" s="178" t="s">
        <v>118</v>
      </c>
      <c r="B17" s="179">
        <v>2314</v>
      </c>
      <c r="C17" s="179">
        <v>1628</v>
      </c>
      <c r="D17" s="179" t="s">
        <v>92</v>
      </c>
      <c r="E17" s="179" t="s">
        <v>92</v>
      </c>
      <c r="F17" s="179" t="s">
        <v>92</v>
      </c>
      <c r="G17" s="179" t="s">
        <v>92</v>
      </c>
      <c r="H17" s="179" t="s">
        <v>92</v>
      </c>
      <c r="I17" s="179" t="s">
        <v>92</v>
      </c>
      <c r="J17" s="179" t="s">
        <v>92</v>
      </c>
      <c r="K17" s="179" t="s">
        <v>92</v>
      </c>
      <c r="L17" s="179" t="s">
        <v>92</v>
      </c>
      <c r="M17" s="216" t="s">
        <v>92</v>
      </c>
    </row>
    <row r="18" spans="1:257" s="174" customFormat="1" ht="12" customHeight="1" x14ac:dyDescent="0.2">
      <c r="A18" s="178" t="s">
        <v>119</v>
      </c>
      <c r="B18" s="179">
        <v>742</v>
      </c>
      <c r="C18" s="179">
        <v>818</v>
      </c>
      <c r="D18" s="179">
        <v>915</v>
      </c>
      <c r="E18" s="179">
        <v>1165</v>
      </c>
      <c r="F18" s="179">
        <v>1174</v>
      </c>
      <c r="G18" s="179">
        <v>1238</v>
      </c>
      <c r="H18" s="17">
        <v>1207</v>
      </c>
      <c r="I18" s="17">
        <v>1345</v>
      </c>
      <c r="J18" s="17">
        <v>1306</v>
      </c>
      <c r="K18" s="17" t="s">
        <v>92</v>
      </c>
      <c r="L18" s="17" t="s">
        <v>92</v>
      </c>
      <c r="M18" s="215" t="s">
        <v>92</v>
      </c>
    </row>
    <row r="19" spans="1:257" s="174" customFormat="1" ht="12" customHeight="1" x14ac:dyDescent="0.2">
      <c r="A19" s="178" t="s">
        <v>120</v>
      </c>
      <c r="B19" s="179" t="s">
        <v>92</v>
      </c>
      <c r="C19" s="179" t="s">
        <v>92</v>
      </c>
      <c r="D19" s="179" t="s">
        <v>92</v>
      </c>
      <c r="E19" s="179" t="s">
        <v>92</v>
      </c>
      <c r="F19" s="179" t="s">
        <v>92</v>
      </c>
      <c r="G19" s="179" t="s">
        <v>92</v>
      </c>
      <c r="H19" s="17" t="s">
        <v>92</v>
      </c>
      <c r="I19" s="17" t="s">
        <v>92</v>
      </c>
      <c r="J19" s="17" t="s">
        <v>92</v>
      </c>
      <c r="K19" s="17">
        <v>1339</v>
      </c>
      <c r="L19" s="17">
        <v>1341</v>
      </c>
      <c r="M19" s="215">
        <v>1238</v>
      </c>
    </row>
    <row r="20" spans="1:257" s="174" customFormat="1" x14ac:dyDescent="0.2">
      <c r="A20" s="213" t="s">
        <v>22</v>
      </c>
      <c r="B20" s="208">
        <f t="shared" ref="B20:K20" si="6">SUM(B21:B23)</f>
        <v>1373</v>
      </c>
      <c r="C20" s="208">
        <f t="shared" si="6"/>
        <v>1335</v>
      </c>
      <c r="D20" s="208">
        <f t="shared" si="6"/>
        <v>1062</v>
      </c>
      <c r="E20" s="208">
        <f t="shared" si="6"/>
        <v>1838</v>
      </c>
      <c r="F20" s="208">
        <f t="shared" si="6"/>
        <v>2108</v>
      </c>
      <c r="G20" s="208">
        <f t="shared" si="6"/>
        <v>1919</v>
      </c>
      <c r="H20" s="208">
        <f t="shared" si="6"/>
        <v>1963</v>
      </c>
      <c r="I20" s="208">
        <f t="shared" si="6"/>
        <v>772</v>
      </c>
      <c r="J20" s="208">
        <f t="shared" si="6"/>
        <v>760</v>
      </c>
      <c r="K20" s="208">
        <f t="shared" si="6"/>
        <v>488</v>
      </c>
      <c r="L20" s="214"/>
      <c r="M20" s="214"/>
    </row>
    <row r="21" spans="1:257" s="174" customFormat="1" ht="12" customHeight="1" x14ac:dyDescent="0.2">
      <c r="A21" s="178" t="s">
        <v>121</v>
      </c>
      <c r="B21" s="179">
        <v>403</v>
      </c>
      <c r="C21" s="179">
        <v>353</v>
      </c>
      <c r="D21" s="179" t="s">
        <v>92</v>
      </c>
      <c r="E21" s="179" t="s">
        <v>92</v>
      </c>
      <c r="F21" s="179" t="s">
        <v>92</v>
      </c>
      <c r="G21" s="179" t="s">
        <v>92</v>
      </c>
      <c r="H21" s="179" t="s">
        <v>92</v>
      </c>
      <c r="I21" s="179" t="s">
        <v>92</v>
      </c>
      <c r="J21" s="179" t="s">
        <v>92</v>
      </c>
      <c r="K21" s="179" t="s">
        <v>92</v>
      </c>
      <c r="L21" s="179" t="s">
        <v>92</v>
      </c>
      <c r="M21" s="216" t="s">
        <v>92</v>
      </c>
    </row>
    <row r="22" spans="1:257" s="174" customFormat="1" ht="12" customHeight="1" x14ac:dyDescent="0.2">
      <c r="A22" s="178" t="s">
        <v>122</v>
      </c>
      <c r="B22" s="179">
        <v>389</v>
      </c>
      <c r="C22" s="179">
        <v>377</v>
      </c>
      <c r="D22" s="179">
        <v>395</v>
      </c>
      <c r="E22" s="179">
        <v>1110</v>
      </c>
      <c r="F22" s="179">
        <v>1142</v>
      </c>
      <c r="G22" s="179">
        <v>1194</v>
      </c>
      <c r="H22" s="17">
        <v>1269</v>
      </c>
      <c r="I22" s="17" t="s">
        <v>92</v>
      </c>
      <c r="J22" s="17" t="s">
        <v>92</v>
      </c>
      <c r="K22" s="17" t="s">
        <v>92</v>
      </c>
      <c r="L22" s="17" t="s">
        <v>92</v>
      </c>
      <c r="M22" s="215" t="s">
        <v>92</v>
      </c>
    </row>
    <row r="23" spans="1:257" s="174" customFormat="1" ht="12" customHeight="1" x14ac:dyDescent="0.2">
      <c r="A23" s="12" t="s">
        <v>123</v>
      </c>
      <c r="B23" s="185">
        <v>581</v>
      </c>
      <c r="C23" s="185">
        <v>605</v>
      </c>
      <c r="D23" s="185">
        <v>667</v>
      </c>
      <c r="E23" s="185">
        <v>728</v>
      </c>
      <c r="F23" s="185">
        <v>966</v>
      </c>
      <c r="G23" s="185">
        <v>725</v>
      </c>
      <c r="H23" s="212">
        <v>694</v>
      </c>
      <c r="I23" s="212">
        <v>772</v>
      </c>
      <c r="J23" s="212">
        <v>760</v>
      </c>
      <c r="K23" s="212">
        <v>488</v>
      </c>
      <c r="L23" s="212" t="s">
        <v>33</v>
      </c>
      <c r="M23" s="217" t="s">
        <v>33</v>
      </c>
    </row>
    <row r="24" spans="1:257" s="180" customFormat="1" ht="16.5" customHeight="1" x14ac:dyDescent="0.2">
      <c r="A24" s="180" t="s">
        <v>124</v>
      </c>
      <c r="G24" s="181"/>
      <c r="H24" s="181"/>
      <c r="I24" s="69"/>
      <c r="K24" s="188"/>
    </row>
    <row r="25" spans="1:257" s="188" customFormat="1" ht="13.15" customHeight="1" x14ac:dyDescent="0.2">
      <c r="A25" s="189" t="s">
        <v>149</v>
      </c>
      <c r="B25" s="189"/>
      <c r="C25" s="189"/>
      <c r="D25" s="189"/>
      <c r="E25" s="189"/>
      <c r="F25" s="189"/>
      <c r="G25" s="189"/>
      <c r="H25" s="180"/>
      <c r="I25" s="55"/>
      <c r="J25" s="180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  <c r="IW25" s="189"/>
    </row>
  </sheetData>
  <pageMargins left="0.74791666666666701" right="0.74791666666666701" top="0.98402777777777795" bottom="0.98402777777777795" header="0.51180555555555496" footer="0.51180555555555496"/>
  <pageSetup paperSize="9" firstPageNumber="0" fitToHeight="0" orientation="portrait" horizontalDpi="300" verticalDpi="300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showGridLines="0" zoomScale="110" zoomScaleNormal="110" workbookViewId="0">
      <pane ySplit="3" topLeftCell="A4" activePane="bottomLeft" state="frozen"/>
      <selection activeCell="A55" sqref="A55:F55"/>
      <selection pane="bottomLeft" activeCell="C21" sqref="C21"/>
    </sheetView>
  </sheetViews>
  <sheetFormatPr baseColWidth="10" defaultColWidth="8.85546875" defaultRowHeight="12.75" x14ac:dyDescent="0.2"/>
  <cols>
    <col min="1" max="1" width="61.28515625" customWidth="1"/>
    <col min="2" max="1025" width="11" customWidth="1"/>
  </cols>
  <sheetData>
    <row r="1" spans="1:9" s="173" customFormat="1" x14ac:dyDescent="0.2">
      <c r="A1" s="6" t="s">
        <v>157</v>
      </c>
      <c r="D1" s="174"/>
      <c r="E1" s="174"/>
      <c r="F1" s="174"/>
      <c r="G1" s="110"/>
    </row>
    <row r="2" spans="1:9" s="173" customFormat="1" ht="13.15" customHeight="1" x14ac:dyDescent="0.2">
      <c r="A2" s="190" t="s">
        <v>125</v>
      </c>
      <c r="D2" s="174"/>
      <c r="E2" s="174"/>
      <c r="F2" s="174"/>
      <c r="G2" s="110"/>
    </row>
    <row r="3" spans="1:9" ht="13.15" customHeight="1" x14ac:dyDescent="0.2">
      <c r="A3" s="176"/>
      <c r="B3" s="177">
        <v>2012</v>
      </c>
      <c r="C3" s="177">
        <v>2013</v>
      </c>
      <c r="D3" s="177">
        <v>2014</v>
      </c>
      <c r="E3" s="177">
        <v>2015</v>
      </c>
      <c r="F3" s="177">
        <v>2016</v>
      </c>
      <c r="G3" s="177">
        <v>2017</v>
      </c>
      <c r="H3" s="177">
        <v>2018</v>
      </c>
      <c r="I3" s="177">
        <v>2019</v>
      </c>
    </row>
    <row r="4" spans="1:9" s="182" customFormat="1" ht="13.15" customHeight="1" x14ac:dyDescent="0.2">
      <c r="A4" s="207" t="s">
        <v>19</v>
      </c>
      <c r="B4" s="208">
        <f>SUM(B5:B5)</f>
        <v>2932</v>
      </c>
      <c r="C4" s="208">
        <f>SUM(C5:C5)</f>
        <v>2682</v>
      </c>
      <c r="D4" s="208">
        <f t="shared" ref="D4:I4" si="0">SUM(D5:D7)</f>
        <v>12458</v>
      </c>
      <c r="E4" s="208">
        <f t="shared" si="0"/>
        <v>10465</v>
      </c>
      <c r="F4" s="208">
        <f t="shared" si="0"/>
        <v>13640</v>
      </c>
      <c r="G4" s="208">
        <f t="shared" si="0"/>
        <v>16564</v>
      </c>
      <c r="H4" s="208">
        <f t="shared" si="0"/>
        <v>20530</v>
      </c>
      <c r="I4" s="208">
        <f t="shared" si="0"/>
        <v>20455</v>
      </c>
    </row>
    <row r="5" spans="1:9" ht="13.15" customHeight="1" x14ac:dyDescent="0.2">
      <c r="A5" s="183" t="s">
        <v>126</v>
      </c>
      <c r="B5" s="179">
        <v>2932</v>
      </c>
      <c r="C5" s="179">
        <v>2682</v>
      </c>
      <c r="D5" s="179">
        <v>2990</v>
      </c>
      <c r="E5" s="179">
        <v>2199</v>
      </c>
      <c r="F5" s="179">
        <v>2855</v>
      </c>
      <c r="G5" s="179">
        <v>3960</v>
      </c>
      <c r="H5" s="179">
        <v>4479</v>
      </c>
      <c r="I5" s="179">
        <v>4083</v>
      </c>
    </row>
    <row r="6" spans="1:9" ht="13.15" customHeight="1" x14ac:dyDescent="0.2">
      <c r="A6" s="183" t="s">
        <v>127</v>
      </c>
      <c r="B6" s="179">
        <v>5516</v>
      </c>
      <c r="C6" s="179">
        <v>9038</v>
      </c>
      <c r="D6" s="179">
        <v>9087</v>
      </c>
      <c r="E6" s="179">
        <v>7129</v>
      </c>
      <c r="F6" s="179">
        <v>9525</v>
      </c>
      <c r="G6" s="179">
        <v>10934</v>
      </c>
      <c r="H6" s="179">
        <v>14358</v>
      </c>
      <c r="I6" s="179">
        <v>15209</v>
      </c>
    </row>
    <row r="7" spans="1:9" ht="13.15" customHeight="1" x14ac:dyDescent="0.2">
      <c r="A7" s="183" t="s">
        <v>128</v>
      </c>
      <c r="B7" s="184">
        <v>153</v>
      </c>
      <c r="C7" s="184">
        <v>233</v>
      </c>
      <c r="D7" s="184">
        <v>381</v>
      </c>
      <c r="E7" s="179">
        <v>1137</v>
      </c>
      <c r="F7" s="179">
        <v>1260</v>
      </c>
      <c r="G7" s="179">
        <v>1670</v>
      </c>
      <c r="H7" s="179">
        <v>1693</v>
      </c>
      <c r="I7" s="179">
        <v>1163</v>
      </c>
    </row>
    <row r="8" spans="1:9" s="182" customFormat="1" ht="13.15" customHeight="1" x14ac:dyDescent="0.2">
      <c r="A8" s="207" t="s">
        <v>111</v>
      </c>
      <c r="B8" s="208">
        <f t="shared" ref="B8:I8" si="1">SUM(B9:B13)</f>
        <v>860</v>
      </c>
      <c r="C8" s="208">
        <f t="shared" si="1"/>
        <v>1006</v>
      </c>
      <c r="D8" s="208">
        <f t="shared" si="1"/>
        <v>1289</v>
      </c>
      <c r="E8" s="208">
        <f t="shared" si="1"/>
        <v>1494</v>
      </c>
      <c r="F8" s="208">
        <f t="shared" si="1"/>
        <v>1617</v>
      </c>
      <c r="G8" s="208">
        <f t="shared" si="1"/>
        <v>1747</v>
      </c>
      <c r="H8" s="208">
        <f t="shared" si="1"/>
        <v>1629</v>
      </c>
      <c r="I8" s="208">
        <f t="shared" si="1"/>
        <v>1685</v>
      </c>
    </row>
    <row r="9" spans="1:9" ht="13.15" customHeight="1" x14ac:dyDescent="0.2">
      <c r="A9" s="183" t="s">
        <v>129</v>
      </c>
      <c r="B9" s="179">
        <v>78</v>
      </c>
      <c r="C9" s="179">
        <v>94</v>
      </c>
      <c r="D9" s="179">
        <v>55</v>
      </c>
      <c r="E9" s="179">
        <v>62</v>
      </c>
      <c r="F9" s="179">
        <v>56</v>
      </c>
      <c r="G9" s="179">
        <v>86</v>
      </c>
      <c r="H9" s="179">
        <v>54</v>
      </c>
      <c r="I9" s="179">
        <v>38</v>
      </c>
    </row>
    <row r="10" spans="1:9" ht="13.15" customHeight="1" x14ac:dyDescent="0.2">
      <c r="A10" s="183" t="s">
        <v>130</v>
      </c>
      <c r="B10" s="179">
        <v>246</v>
      </c>
      <c r="C10" s="179">
        <v>172</v>
      </c>
      <c r="D10" s="179">
        <v>372</v>
      </c>
      <c r="E10" s="179">
        <v>420</v>
      </c>
      <c r="F10" s="179">
        <v>459</v>
      </c>
      <c r="G10" s="179">
        <v>579</v>
      </c>
      <c r="H10" s="179">
        <v>475</v>
      </c>
      <c r="I10" s="179">
        <v>484</v>
      </c>
    </row>
    <row r="11" spans="1:9" ht="13.15" customHeight="1" x14ac:dyDescent="0.2">
      <c r="A11" s="183" t="s">
        <v>131</v>
      </c>
      <c r="B11" s="179" t="s">
        <v>33</v>
      </c>
      <c r="C11" s="179" t="s">
        <v>33</v>
      </c>
      <c r="D11" s="179" t="s">
        <v>33</v>
      </c>
      <c r="E11" s="179">
        <v>257</v>
      </c>
      <c r="F11" s="179">
        <v>272</v>
      </c>
      <c r="G11" s="179">
        <v>262</v>
      </c>
      <c r="H11" s="179">
        <v>286</v>
      </c>
      <c r="I11" s="179">
        <v>313</v>
      </c>
    </row>
    <row r="12" spans="1:9" ht="13.15" customHeight="1" x14ac:dyDescent="0.2">
      <c r="A12" s="183" t="s">
        <v>132</v>
      </c>
      <c r="B12" s="179" t="s">
        <v>33</v>
      </c>
      <c r="C12" s="179" t="s">
        <v>33</v>
      </c>
      <c r="D12" s="179" t="s">
        <v>33</v>
      </c>
      <c r="E12" s="179">
        <v>141</v>
      </c>
      <c r="F12" s="179">
        <v>120</v>
      </c>
      <c r="G12" s="179">
        <v>92</v>
      </c>
      <c r="H12" s="179">
        <v>135</v>
      </c>
      <c r="I12" s="179">
        <v>136</v>
      </c>
    </row>
    <row r="13" spans="1:9" ht="13.15" customHeight="1" x14ac:dyDescent="0.2">
      <c r="A13" s="183" t="s">
        <v>133</v>
      </c>
      <c r="B13" s="179">
        <v>536</v>
      </c>
      <c r="C13" s="179">
        <v>740</v>
      </c>
      <c r="D13" s="179">
        <v>862</v>
      </c>
      <c r="E13" s="179">
        <v>614</v>
      </c>
      <c r="F13" s="179">
        <v>710</v>
      </c>
      <c r="G13" s="179">
        <v>728</v>
      </c>
      <c r="H13" s="179">
        <v>679</v>
      </c>
      <c r="I13" s="179">
        <v>714</v>
      </c>
    </row>
    <row r="14" spans="1:9" s="182" customFormat="1" ht="13.15" customHeight="1" x14ac:dyDescent="0.2">
      <c r="A14" s="207" t="s">
        <v>117</v>
      </c>
      <c r="B14" s="208">
        <f t="shared" ref="B14:H14" si="2">SUM(B15:B17)</f>
        <v>4445</v>
      </c>
      <c r="C14" s="208">
        <f t="shared" si="2"/>
        <v>5510</v>
      </c>
      <c r="D14" s="208">
        <f t="shared" si="2"/>
        <v>6083</v>
      </c>
      <c r="E14" s="208">
        <f t="shared" si="2"/>
        <v>7480</v>
      </c>
      <c r="F14" s="208">
        <f t="shared" si="2"/>
        <v>9601</v>
      </c>
      <c r="G14" s="208">
        <f t="shared" si="2"/>
        <v>10433</v>
      </c>
      <c r="H14" s="208">
        <f t="shared" si="2"/>
        <v>9494</v>
      </c>
      <c r="I14" s="208">
        <f t="shared" ref="I14" si="3">SUM(I15:I17)</f>
        <v>8826</v>
      </c>
    </row>
    <row r="15" spans="1:9" ht="13.15" customHeight="1" x14ac:dyDescent="0.2">
      <c r="A15" s="183" t="s">
        <v>134</v>
      </c>
      <c r="B15" s="179">
        <v>1457</v>
      </c>
      <c r="C15" s="179">
        <v>1841</v>
      </c>
      <c r="D15" s="179">
        <v>1686</v>
      </c>
      <c r="E15" s="179">
        <v>2147</v>
      </c>
      <c r="F15" s="179">
        <v>2585</v>
      </c>
      <c r="G15" s="179">
        <v>2567</v>
      </c>
      <c r="H15" s="179">
        <v>2230</v>
      </c>
      <c r="I15" s="179">
        <v>1772</v>
      </c>
    </row>
    <row r="16" spans="1:9" ht="13.15" customHeight="1" x14ac:dyDescent="0.2">
      <c r="A16" s="183" t="s">
        <v>135</v>
      </c>
      <c r="B16" s="179">
        <v>1364</v>
      </c>
      <c r="C16" s="179">
        <v>1608</v>
      </c>
      <c r="D16" s="179">
        <v>1672</v>
      </c>
      <c r="E16" s="179">
        <v>1666</v>
      </c>
      <c r="F16" s="179">
        <v>1905</v>
      </c>
      <c r="G16" s="179">
        <v>2103</v>
      </c>
      <c r="H16" s="179">
        <v>1778</v>
      </c>
      <c r="I16" s="179">
        <v>1747</v>
      </c>
    </row>
    <row r="17" spans="1:9" ht="13.15" customHeight="1" x14ac:dyDescent="0.2">
      <c r="A17" s="183" t="s">
        <v>136</v>
      </c>
      <c r="B17" s="179">
        <v>1624</v>
      </c>
      <c r="C17" s="179">
        <v>2061</v>
      </c>
      <c r="D17" s="179">
        <v>2725</v>
      </c>
      <c r="E17" s="179">
        <v>3667</v>
      </c>
      <c r="F17" s="179">
        <v>5111</v>
      </c>
      <c r="G17" s="179">
        <v>5763</v>
      </c>
      <c r="H17" s="179">
        <v>5486</v>
      </c>
      <c r="I17" s="179">
        <v>5307</v>
      </c>
    </row>
    <row r="18" spans="1:9" ht="13.15" customHeight="1" x14ac:dyDescent="0.2">
      <c r="A18" s="209" t="s">
        <v>137</v>
      </c>
      <c r="B18" s="210" t="s">
        <v>33</v>
      </c>
      <c r="C18" s="210" t="s">
        <v>33</v>
      </c>
      <c r="D18" s="210" t="s">
        <v>33</v>
      </c>
      <c r="E18" s="211">
        <f>+E4+E8+E14</f>
        <v>19439</v>
      </c>
      <c r="F18" s="211">
        <f>+F4+F8+F14</f>
        <v>24858</v>
      </c>
      <c r="G18" s="211">
        <f>+G4+G8+G14</f>
        <v>28744</v>
      </c>
      <c r="H18" s="211">
        <f>+H4+H8+H14</f>
        <v>31653</v>
      </c>
      <c r="I18" s="211">
        <f>+I4+I8+I14</f>
        <v>30966</v>
      </c>
    </row>
    <row r="19" spans="1:9" ht="13.15" customHeight="1" x14ac:dyDescent="0.2">
      <c r="A19" s="183" t="s">
        <v>148</v>
      </c>
    </row>
    <row r="20" spans="1:9" ht="13.15" customHeight="1" x14ac:dyDescent="0.2">
      <c r="A20" s="183"/>
    </row>
    <row r="21" spans="1:9" ht="13.15" customHeight="1" x14ac:dyDescent="0.2">
      <c r="A21" s="183"/>
    </row>
    <row r="22" spans="1:9" ht="13.15" customHeight="1" x14ac:dyDescent="0.2">
      <c r="A22" s="183"/>
    </row>
    <row r="23" spans="1:9" ht="13.15" customHeight="1" x14ac:dyDescent="0.2">
      <c r="A23" s="183"/>
    </row>
    <row r="24" spans="1:9" ht="13.15" customHeight="1" x14ac:dyDescent="0.2">
      <c r="A24" s="183"/>
    </row>
    <row r="25" spans="1:9" ht="13.15" customHeight="1" x14ac:dyDescent="0.2">
      <c r="A25" s="183"/>
    </row>
    <row r="26" spans="1:9" ht="13.15" customHeight="1" x14ac:dyDescent="0.2">
      <c r="A26" s="183"/>
    </row>
    <row r="27" spans="1:9" ht="13.15" customHeight="1" x14ac:dyDescent="0.2">
      <c r="A27" s="183"/>
    </row>
    <row r="28" spans="1:9" ht="13.15" customHeight="1" x14ac:dyDescent="0.2">
      <c r="A28" s="183"/>
    </row>
    <row r="29" spans="1:9" ht="13.15" customHeight="1" x14ac:dyDescent="0.2">
      <c r="A29" s="183"/>
    </row>
    <row r="30" spans="1:9" ht="13.15" customHeight="1" x14ac:dyDescent="0.2">
      <c r="A30" s="183"/>
    </row>
    <row r="31" spans="1:9" ht="13.15" customHeight="1" x14ac:dyDescent="0.2">
      <c r="A31" s="183"/>
    </row>
    <row r="32" spans="1:9" ht="13.15" customHeight="1" x14ac:dyDescent="0.2">
      <c r="A32" s="183"/>
    </row>
    <row r="33" spans="1:1" ht="13.15" customHeight="1" x14ac:dyDescent="0.2">
      <c r="A33" s="183"/>
    </row>
    <row r="34" spans="1:1" ht="13.15" customHeight="1" x14ac:dyDescent="0.2">
      <c r="A34" s="183"/>
    </row>
    <row r="35" spans="1:1" ht="13.15" customHeight="1" x14ac:dyDescent="0.2">
      <c r="A35" s="183"/>
    </row>
    <row r="36" spans="1:1" ht="13.15" customHeight="1" x14ac:dyDescent="0.2">
      <c r="A36" s="183"/>
    </row>
    <row r="37" spans="1:1" ht="13.15" customHeight="1" x14ac:dyDescent="0.2">
      <c r="A37" s="183"/>
    </row>
    <row r="38" spans="1:1" ht="13.15" customHeight="1" x14ac:dyDescent="0.2">
      <c r="A38" s="183"/>
    </row>
    <row r="39" spans="1:1" ht="13.15" customHeight="1" x14ac:dyDescent="0.2">
      <c r="A39" s="183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Sommaire</vt:lpstr>
      <vt:lpstr>5_1</vt:lpstr>
      <vt:lpstr>5_2</vt:lpstr>
      <vt:lpstr>5_3</vt:lpstr>
      <vt:lpstr>5_4a</vt:lpstr>
      <vt:lpstr>5_4b</vt:lpstr>
      <vt:lpstr>5_5a</vt:lpstr>
      <vt:lpstr>5_5b</vt:lpstr>
      <vt:lpstr>5_6</vt:lpstr>
      <vt:lpstr>'5_1'!Zone_d_impression</vt:lpstr>
      <vt:lpstr>'5_3'!Zone_d_impression</vt:lpstr>
      <vt:lpstr>'5_4a'!Zone_d_impression</vt:lpstr>
      <vt:lpstr>'5_5b'!Zone_d_impression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5 - Formation</dc:title>
  <dc:subject>Données sociales TRM - Edition 2022</dc:subject>
  <dc:creator>SDES</dc:creator>
  <cp:keywords>transport routier de marchandises, emploi, salaire, transport routier</cp:keywords>
  <dc:description/>
  <cp:lastModifiedBy>DUMAS Morgane</cp:lastModifiedBy>
  <cp:revision>1</cp:revision>
  <dcterms:created xsi:type="dcterms:W3CDTF">2019-10-16T15:05:09Z</dcterms:created>
  <dcterms:modified xsi:type="dcterms:W3CDTF">2022-05-17T07:21:41Z</dcterms:modified>
  <dc:language>fr-FR</dc:language>
</cp:coreProperties>
</file>